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5\"/>
    </mc:Choice>
  </mc:AlternateContent>
  <xr:revisionPtr revIDLastSave="0" documentId="13_ncr:1_{76C27365-444A-4116-AEE7-399BB9B24665}" xr6:coauthVersionLast="36" xr6:coauthVersionMax="36" xr10:uidLastSave="{00000000-0000-0000-0000-000000000000}"/>
  <bookViews>
    <workbookView xWindow="0" yWindow="0" windowWidth="27285" windowHeight="8085" firstSheet="2" activeTab="7" xr2:uid="{00000000-000D-0000-FFFF-FFFF00000000}"/>
  </bookViews>
  <sheets>
    <sheet name="FY25 Quarter 1" sheetId="1" r:id="rId1"/>
    <sheet name="FY25 Quarter 2" sheetId="2" r:id="rId2"/>
    <sheet name="Newton Q2 Supplement " sheetId="4" r:id="rId3"/>
    <sheet name="FY25 Quarter 3" sheetId="3" r:id="rId4"/>
    <sheet name="Newton Quarter 3 Supplement" sheetId="5" r:id="rId5"/>
    <sheet name="FY25 Quarter 4" sheetId="6" r:id="rId6"/>
    <sheet name="Newton Quarter 4 Supplement" sheetId="7" r:id="rId7"/>
    <sheet name="Late Filed Returns" sheetId="8" r:id="rId8"/>
  </sheets>
  <calcPr calcId="191029"/>
</workbook>
</file>

<file path=xl/calcChain.xml><?xml version="1.0" encoding="utf-8"?>
<calcChain xmlns="http://schemas.openxmlformats.org/spreadsheetml/2006/main">
  <c r="P17" i="8" l="1"/>
  <c r="O17" i="8"/>
  <c r="L17" i="8"/>
  <c r="K17" i="8"/>
  <c r="H17" i="8"/>
  <c r="G17" i="8"/>
  <c r="D17" i="8"/>
  <c r="C17" i="8"/>
  <c r="U16" i="8"/>
  <c r="T16" i="8"/>
  <c r="S16" i="8"/>
  <c r="E16" i="8"/>
  <c r="T15" i="8"/>
  <c r="S15" i="8"/>
  <c r="U15" i="8" s="1"/>
  <c r="Q15" i="8"/>
  <c r="M15" i="8"/>
  <c r="E15" i="8"/>
  <c r="T14" i="8"/>
  <c r="S14" i="8"/>
  <c r="U14" i="8" s="1"/>
  <c r="E14" i="8"/>
  <c r="T13" i="8"/>
  <c r="S13" i="8"/>
  <c r="S17" i="8" s="1"/>
  <c r="U17" i="8" s="1"/>
  <c r="E13" i="8"/>
  <c r="P10" i="8"/>
  <c r="O10" i="8"/>
  <c r="L10" i="8"/>
  <c r="K10" i="8"/>
  <c r="H10" i="8"/>
  <c r="G10" i="8"/>
  <c r="D10" i="8"/>
  <c r="C10" i="8"/>
  <c r="T9" i="8"/>
  <c r="S9" i="8"/>
  <c r="U9" i="8" s="1"/>
  <c r="Q9" i="8"/>
  <c r="M9" i="8"/>
  <c r="I9" i="8"/>
  <c r="E9" i="8"/>
  <c r="U8" i="8"/>
  <c r="T8" i="8"/>
  <c r="S8" i="8"/>
  <c r="Q8" i="8"/>
  <c r="M8" i="8"/>
  <c r="I8" i="8"/>
  <c r="E8" i="8"/>
  <c r="E10" i="8" s="1"/>
  <c r="E17" i="8" s="1"/>
  <c r="T7" i="8"/>
  <c r="U7" i="8" s="1"/>
  <c r="S7" i="8"/>
  <c r="Q7" i="8"/>
  <c r="M7" i="8"/>
  <c r="I7" i="8"/>
  <c r="E7" i="8"/>
  <c r="T6" i="8"/>
  <c r="S6" i="8"/>
  <c r="U6" i="8" s="1"/>
  <c r="Q6" i="8"/>
  <c r="M6" i="8"/>
  <c r="I6" i="8"/>
  <c r="E6" i="8"/>
  <c r="T5" i="8"/>
  <c r="S5" i="8"/>
  <c r="U5" i="8" s="1"/>
  <c r="Q5" i="8"/>
  <c r="M5" i="8"/>
  <c r="I5" i="8"/>
  <c r="E5" i="8"/>
  <c r="T4" i="8"/>
  <c r="S4" i="8"/>
  <c r="U4" i="8" s="1"/>
  <c r="Q4" i="8"/>
  <c r="M4" i="8"/>
  <c r="M10" i="8" s="1"/>
  <c r="I4" i="8"/>
  <c r="E4" i="8"/>
  <c r="U3" i="8"/>
  <c r="T3" i="8"/>
  <c r="T10" i="8" s="1"/>
  <c r="S3" i="8"/>
  <c r="S10" i="8" s="1"/>
  <c r="Q3" i="8"/>
  <c r="M3" i="8"/>
  <c r="I3" i="8"/>
  <c r="I10" i="8" s="1"/>
  <c r="I17" i="8" s="1"/>
  <c r="E3" i="8"/>
  <c r="U10" i="8" l="1"/>
  <c r="U21" i="8" s="1"/>
  <c r="M17" i="8"/>
  <c r="Q10" i="8"/>
  <c r="Q17" i="8" s="1"/>
  <c r="U13" i="8"/>
  <c r="M36" i="6" l="1"/>
  <c r="M31" i="6"/>
  <c r="I25" i="6"/>
  <c r="J7" i="7" l="1"/>
  <c r="M8" i="7"/>
  <c r="E7" i="7"/>
  <c r="I7" i="7" s="1"/>
  <c r="L7" i="7" s="1"/>
  <c r="M7" i="7" s="1"/>
  <c r="M9" i="7" l="1"/>
  <c r="M8" i="5" l="1"/>
  <c r="M9" i="5" s="1"/>
  <c r="M7" i="5"/>
  <c r="L7" i="5"/>
  <c r="I7" i="5"/>
  <c r="E7" i="5"/>
  <c r="J7" i="5"/>
  <c r="M13" i="4"/>
  <c r="M14" i="4" s="1"/>
  <c r="E12" i="4"/>
  <c r="I12" i="4" s="1"/>
  <c r="L12" i="4" s="1"/>
  <c r="M12" i="4" s="1"/>
  <c r="M8" i="4"/>
  <c r="M7" i="4"/>
  <c r="L7" i="4"/>
  <c r="I7" i="4"/>
  <c r="E7" i="4"/>
  <c r="M35" i="3" l="1"/>
  <c r="M31" i="3"/>
  <c r="I25" i="3"/>
  <c r="M34" i="1" l="1"/>
  <c r="M30" i="2" l="1"/>
  <c r="I25" i="2"/>
  <c r="M34" i="2" s="1"/>
  <c r="I14" i="2"/>
  <c r="M30" i="1" l="1"/>
  <c r="I25" i="1"/>
  <c r="I14" i="1"/>
</calcChain>
</file>

<file path=xl/sharedStrings.xml><?xml version="1.0" encoding="utf-8"?>
<sst xmlns="http://schemas.openxmlformats.org/spreadsheetml/2006/main" count="391" uniqueCount="75">
  <si>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</si>
  <si>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</si>
  <si>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</si>
  <si>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</si>
  <si>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</si>
  <si>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</si>
  <si>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</si>
  <si>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</si>
  <si>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</si>
  <si>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</si>
  <si>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</si>
  <si>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</si>
  <si>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</si>
  <si>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</si>
  <si>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Waverly Flood Mitigation</t>
  </si>
  <si>
    <t>Cedar Rapids Flood Mitigation</t>
  </si>
  <si>
    <t>Des Moines Flood Mitigation</t>
  </si>
  <si>
    <t>Dubuque Flood Mitigation</t>
  </si>
  <si>
    <t>Coralville Flood Mitigation</t>
  </si>
  <si>
    <t>Council Bluffs Flood Mitigation</t>
  </si>
  <si>
    <t>Storm Lake Flood Mitigation</t>
  </si>
  <si>
    <t>Burlington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</si>
  <si>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</si>
  <si>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</si>
  <si>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</si>
  <si>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</si>
  <si>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</si>
  <si>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</si>
  <si>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</si>
  <si>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</si>
  <si>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Mason City Reinvestment District V1</t>
  </si>
  <si>
    <t>Des Moines Reinvestment District V1</t>
  </si>
  <si>
    <t>Coralville Reinvestment District V1</t>
  </si>
  <si>
    <t>Muscatine Reinvestment District V1</t>
  </si>
  <si>
    <t>Grinnell Reinvestment District V1</t>
  </si>
  <si>
    <t>Sioux City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</si>
  <si>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</si>
  <si>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</si>
  <si>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</si>
  <si>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</si>
  <si>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</si>
  <si>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</si>
  <si>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</si>
  <si>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Fort Dodge Reinvestment District V2</t>
  </si>
  <si>
    <t>Merle Hay Reinvestment District V2</t>
  </si>
  <si>
    <t>Newton Reinvestment District V2</t>
  </si>
  <si>
    <t>V1s and V2s</t>
  </si>
  <si>
    <t>Cedar Rapids Reinvestment District V2</t>
  </si>
  <si>
    <t>Distribution</t>
  </si>
  <si>
    <t>Correction - March 2025</t>
  </si>
  <si>
    <t>Prior payment</t>
  </si>
  <si>
    <t>Paid March 2025</t>
  </si>
  <si>
    <t>Prior Payments</t>
  </si>
  <si>
    <t>Prior Payment</t>
  </si>
  <si>
    <t>Total V1 and V2</t>
  </si>
  <si>
    <t>Base Correction - August 2025</t>
  </si>
  <si>
    <t xml:space="preserve">Base Correction August 2025 </t>
  </si>
  <si>
    <t>Additional payment to Newton from update to Base amount</t>
  </si>
  <si>
    <t>Supplemental Amounts for Annual REI Supplemental Distributions to Account for Late Filed and Amended Returns</t>
  </si>
  <si>
    <t xml:space="preserve">QTR 1 Sales </t>
  </si>
  <si>
    <t>QTR 1 Hotel</t>
  </si>
  <si>
    <t>QTR 1 Total</t>
  </si>
  <si>
    <t>QTR 2 Sales</t>
  </si>
  <si>
    <t>QTR2 Hotel</t>
  </si>
  <si>
    <t>QTR 2 Total</t>
  </si>
  <si>
    <t>QTR 3 Sales</t>
  </si>
  <si>
    <t>QTR 3 Hotel</t>
  </si>
  <si>
    <t>QTR 3 Total</t>
  </si>
  <si>
    <t>QTR 4 Sales</t>
  </si>
  <si>
    <t>QTR 4 Hotel</t>
  </si>
  <si>
    <t>QTR 4 Total</t>
  </si>
  <si>
    <t>Sales Total</t>
  </si>
  <si>
    <t>Hotel Total</t>
  </si>
  <si>
    <t>Yearly Total</t>
  </si>
  <si>
    <t>All REI juris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</si>
</sst>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4" fontId="1" fillId="2" borderId="1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justify" wrapText="1"/>
    </xf>
    <xf numFmtId="4" fontId="2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164" fontId="5" fillId="0" borderId="0" xfId="0" applyNumberFormat="1" applyFont="1"/>
    <xf numFmtId="164" fontId="7" fillId="0" borderId="4" xfId="0" applyNumberFormat="1" applyFont="1" applyBorder="1" applyAlignment="1">
      <alignment horizontal="right" wrapText="1"/>
    </xf>
    <xf numFmtId="164" fontId="4" fillId="0" borderId="4" xfId="0" applyNumberFormat="1" applyFont="1" applyBorder="1"/>
    <xf numFmtId="164" fontId="4" fillId="0" borderId="4" xfId="0" applyNumberFormat="1" applyFont="1" applyFill="1" applyBorder="1"/>
    <xf numFmtId="0" fontId="2" fillId="0" borderId="0" xfId="0" applyFont="1" applyAlignment="1">
      <alignment vertical="justify" wrapText="1"/>
    </xf>
    <xf numFmtId="4" fontId="5" fillId="0" borderId="0" xfId="0" applyNumberFormat="1" applyFont="1" applyFill="1"/>
    <xf numFmtId="0" fontId="5" fillId="0" borderId="0" xfId="0" applyFont="1" applyBorder="1"/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/>
    <xf numFmtId="0" fontId="5" fillId="0" borderId="5" xfId="0" applyFont="1" applyBorder="1"/>
    <xf numFmtId="4" fontId="5" fillId="0" borderId="5" xfId="0" applyNumberFormat="1" applyFont="1" applyFill="1" applyBorder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/>
    <xf numFmtId="164" fontId="4" fillId="0" borderId="0" xfId="0" applyNumberFormat="1" applyFont="1"/>
    <xf numFmtId="0" fontId="5" fillId="0" borderId="0" xfId="0" applyFont="1" applyFill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workbookViewId="0">
      <selection activeCell="O40" sqref="O40"/>
    </sheetView>
  </sheetViews>
  <sheetFormatPr defaultRowHeight="15" x14ac:dyDescent="0.25"/>
  <cols>
    <col min="1" max="1" width="30" customWidth="1"/>
    <col min="2" max="13" width="21.42578125" customWidth="1"/>
    <col min="15" max="15" width="11.7109375" bestFit="1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5628.01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14</v>
      </c>
      <c r="B6" s="4">
        <v>2692417.71</v>
      </c>
      <c r="C6" s="4">
        <v>1538466.26</v>
      </c>
      <c r="D6" s="4">
        <v>1153951.45</v>
      </c>
      <c r="E6" s="4">
        <v>807766.02</v>
      </c>
      <c r="F6" s="4">
        <v>580375</v>
      </c>
      <c r="G6" s="4">
        <v>67.489999999999995</v>
      </c>
      <c r="H6" s="4">
        <v>829107.14</v>
      </c>
      <c r="I6" s="4">
        <v>580307.51</v>
      </c>
    </row>
    <row r="7" spans="1:9" x14ac:dyDescent="0.25">
      <c r="A7" s="3" t="s">
        <v>15</v>
      </c>
      <c r="B7" s="4">
        <v>50051431.859999999</v>
      </c>
      <c r="C7" s="4">
        <v>35773961.899999999</v>
      </c>
      <c r="D7" s="4">
        <v>14277469.960000001</v>
      </c>
      <c r="E7" s="4">
        <v>9994228.9700000007</v>
      </c>
      <c r="F7" s="4">
        <v>15000000</v>
      </c>
      <c r="G7" s="4">
        <v>835.02</v>
      </c>
      <c r="H7" s="4">
        <v>14277469.960000001</v>
      </c>
      <c r="I7" s="4">
        <v>9993393.9499999993</v>
      </c>
    </row>
    <row r="8" spans="1:9" x14ac:dyDescent="0.25">
      <c r="A8" s="3" t="s">
        <v>16</v>
      </c>
      <c r="B8" s="4">
        <v>156144501.44</v>
      </c>
      <c r="C8" s="4">
        <v>97842628.299999997</v>
      </c>
      <c r="D8" s="4">
        <v>58301873.140000001</v>
      </c>
      <c r="E8" s="4">
        <v>40811311.200000003</v>
      </c>
      <c r="F8" s="4">
        <v>3414434</v>
      </c>
      <c r="G8" s="4">
        <v>3409.79</v>
      </c>
      <c r="H8" s="4">
        <v>4877762.8600000003</v>
      </c>
      <c r="I8" s="4">
        <v>3411024.21</v>
      </c>
    </row>
    <row r="9" spans="1:9" x14ac:dyDescent="0.25">
      <c r="A9" s="3" t="s">
        <v>17</v>
      </c>
      <c r="B9" s="4">
        <v>20774153.57</v>
      </c>
      <c r="C9" s="4">
        <v>12357186.85</v>
      </c>
      <c r="D9" s="4">
        <v>8416966.7200000007</v>
      </c>
      <c r="E9" s="4">
        <v>5891876.7000000002</v>
      </c>
      <c r="F9" s="4">
        <v>7105141</v>
      </c>
      <c r="G9" s="4">
        <v>492.27</v>
      </c>
      <c r="H9" s="4">
        <v>8416966.7100000009</v>
      </c>
      <c r="I9" s="4">
        <v>5891384.4299999997</v>
      </c>
    </row>
    <row r="10" spans="1:9" x14ac:dyDescent="0.25">
      <c r="A10" s="3" t="s">
        <v>18</v>
      </c>
      <c r="B10" s="4">
        <v>13872352.210000001</v>
      </c>
      <c r="C10" s="4">
        <v>8685101.5500000007</v>
      </c>
      <c r="D10" s="4">
        <v>5187250.66</v>
      </c>
      <c r="E10" s="4">
        <v>3631075.46</v>
      </c>
      <c r="F10" s="4">
        <v>158627</v>
      </c>
      <c r="G10" s="4">
        <v>303.38</v>
      </c>
      <c r="H10" s="4">
        <v>226610</v>
      </c>
      <c r="I10" s="4">
        <v>158323.62</v>
      </c>
    </row>
    <row r="11" spans="1:9" x14ac:dyDescent="0.25">
      <c r="A11" s="3" t="s">
        <v>19</v>
      </c>
      <c r="B11" s="4">
        <v>18270724.940000001</v>
      </c>
      <c r="C11" s="4">
        <v>12485074.210000001</v>
      </c>
      <c r="D11" s="4">
        <v>5785650.7300000004</v>
      </c>
      <c r="E11" s="4">
        <v>4049955.51</v>
      </c>
      <c r="F11" s="4">
        <v>2200000</v>
      </c>
      <c r="G11" s="4">
        <v>338.37</v>
      </c>
      <c r="H11" s="4">
        <v>3142857.14</v>
      </c>
      <c r="I11" s="4">
        <v>2199661.63</v>
      </c>
    </row>
    <row r="12" spans="1:9" x14ac:dyDescent="0.25">
      <c r="A12" s="3" t="s">
        <v>20</v>
      </c>
      <c r="B12" s="4">
        <v>3121289.4</v>
      </c>
      <c r="C12" s="4">
        <v>2048648.3</v>
      </c>
      <c r="D12" s="4">
        <v>1072641.1000000001</v>
      </c>
      <c r="E12" s="4">
        <v>750848.77</v>
      </c>
      <c r="F12" s="4">
        <v>250000</v>
      </c>
      <c r="G12" s="4">
        <v>62.73</v>
      </c>
      <c r="H12" s="4">
        <v>357142.86</v>
      </c>
      <c r="I12" s="4">
        <v>249937.27</v>
      </c>
    </row>
    <row r="13" spans="1:9" x14ac:dyDescent="0.25">
      <c r="A13" s="3" t="s">
        <v>21</v>
      </c>
      <c r="B13" s="4">
        <v>4472146.96</v>
      </c>
      <c r="C13" s="4">
        <v>3467396.16</v>
      </c>
      <c r="D13" s="4">
        <v>1004750.8</v>
      </c>
      <c r="E13" s="4">
        <v>703325.56</v>
      </c>
      <c r="F13" s="4">
        <v>1291423</v>
      </c>
      <c r="G13" s="4">
        <v>58.76</v>
      </c>
      <c r="H13" s="4">
        <v>1004750.8</v>
      </c>
      <c r="I13" s="4">
        <v>703266.8</v>
      </c>
    </row>
    <row r="14" spans="1:9" x14ac:dyDescent="0.25">
      <c r="I14" s="5">
        <f>SUM(I6:I13)</f>
        <v>23187299.419999998</v>
      </c>
    </row>
    <row r="15" spans="1:9" x14ac:dyDescent="0.25">
      <c r="A15" s="1" t="s">
        <v>0</v>
      </c>
      <c r="B15" s="1" t="s">
        <v>1</v>
      </c>
    </row>
    <row r="16" spans="1:9" x14ac:dyDescent="0.25">
      <c r="A16" s="2" t="s">
        <v>22</v>
      </c>
      <c r="B16" s="3"/>
    </row>
    <row r="17" spans="1:15" ht="23.25" x14ac:dyDescent="0.25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5" x14ac:dyDescent="0.25">
      <c r="A18" s="3" t="s">
        <v>29</v>
      </c>
      <c r="B18" s="4">
        <v>3610.6</v>
      </c>
      <c r="C18" s="4">
        <v>60176.66</v>
      </c>
      <c r="D18" s="4">
        <v>47516.08</v>
      </c>
      <c r="E18" s="4">
        <v>49923.15</v>
      </c>
      <c r="F18" s="4">
        <v>10919565.27</v>
      </c>
      <c r="G18" s="4">
        <v>2.92</v>
      </c>
      <c r="H18" s="4">
        <v>49923.15</v>
      </c>
      <c r="I18" s="4">
        <v>49920.23</v>
      </c>
    </row>
    <row r="19" spans="1:15" x14ac:dyDescent="0.25">
      <c r="A19" s="3" t="s">
        <v>30</v>
      </c>
      <c r="B19" s="4">
        <v>38454.19</v>
      </c>
      <c r="C19" s="4">
        <v>640903.17000000004</v>
      </c>
      <c r="D19" s="4">
        <v>0</v>
      </c>
      <c r="E19" s="4">
        <v>25636.13</v>
      </c>
      <c r="F19" s="4">
        <v>8498688.7100000009</v>
      </c>
      <c r="G19" s="4">
        <v>1.5</v>
      </c>
      <c r="H19" s="4">
        <v>25636.13</v>
      </c>
      <c r="I19" s="4">
        <v>25634.63</v>
      </c>
    </row>
    <row r="20" spans="1:15" x14ac:dyDescent="0.25">
      <c r="A20" s="3" t="s">
        <v>31</v>
      </c>
      <c r="B20" s="4">
        <v>264260.36</v>
      </c>
      <c r="C20" s="4">
        <v>4404339.33</v>
      </c>
      <c r="D20" s="4">
        <v>243384.29</v>
      </c>
      <c r="E20" s="4">
        <v>419557.86</v>
      </c>
      <c r="F20" s="4">
        <v>28606802.32</v>
      </c>
      <c r="G20" s="4">
        <v>24.54</v>
      </c>
      <c r="H20" s="4">
        <v>419557.86</v>
      </c>
      <c r="I20" s="4">
        <v>419533.32</v>
      </c>
    </row>
    <row r="21" spans="1:15" x14ac:dyDescent="0.25">
      <c r="A21" s="3" t="s">
        <v>32</v>
      </c>
      <c r="B21" s="4">
        <v>115969.47</v>
      </c>
      <c r="C21" s="4">
        <v>1932824.5</v>
      </c>
      <c r="D21" s="4">
        <v>116184.3</v>
      </c>
      <c r="E21" s="4">
        <v>193497.28</v>
      </c>
      <c r="F21" s="4">
        <v>9544165.6600000001</v>
      </c>
      <c r="G21" s="4">
        <v>11.32</v>
      </c>
      <c r="H21" s="4">
        <v>193497.28</v>
      </c>
      <c r="I21" s="4">
        <v>193485.96</v>
      </c>
    </row>
    <row r="22" spans="1:15" x14ac:dyDescent="0.25">
      <c r="A22" s="3" t="s">
        <v>33</v>
      </c>
      <c r="B22" s="4">
        <v>39132.43</v>
      </c>
      <c r="C22" s="4">
        <v>652207.17000000004</v>
      </c>
      <c r="D22" s="4">
        <v>53677.66</v>
      </c>
      <c r="E22" s="4">
        <v>79765.95</v>
      </c>
      <c r="F22" s="4">
        <v>8872617.9700000007</v>
      </c>
      <c r="G22" s="4">
        <v>4.66</v>
      </c>
      <c r="H22" s="4">
        <v>79765.95</v>
      </c>
      <c r="I22" s="4">
        <v>79761.289999999994</v>
      </c>
    </row>
    <row r="23" spans="1:15" x14ac:dyDescent="0.25">
      <c r="A23" s="3" t="s">
        <v>34</v>
      </c>
      <c r="B23" s="4">
        <v>8267.9</v>
      </c>
      <c r="C23" s="4">
        <v>137798.34</v>
      </c>
      <c r="D23" s="4">
        <v>0</v>
      </c>
      <c r="E23" s="4">
        <v>5511.93</v>
      </c>
      <c r="F23" s="4">
        <v>6512909.1500000004</v>
      </c>
      <c r="G23" s="4">
        <v>0.32</v>
      </c>
      <c r="H23" s="4">
        <v>5511.93</v>
      </c>
      <c r="I23" s="4">
        <v>5511.61</v>
      </c>
    </row>
    <row r="24" spans="1:15" x14ac:dyDescent="0.25">
      <c r="A24" s="3" t="s">
        <v>35</v>
      </c>
      <c r="B24" s="4">
        <v>33029.68</v>
      </c>
      <c r="C24" s="4">
        <v>550494.67000000004</v>
      </c>
      <c r="D24" s="4">
        <v>90516.55</v>
      </c>
      <c r="E24" s="4">
        <v>112536.34</v>
      </c>
      <c r="F24" s="4">
        <v>11949910.1</v>
      </c>
      <c r="G24" s="4">
        <v>6.58</v>
      </c>
      <c r="H24" s="4">
        <v>112536.34</v>
      </c>
      <c r="I24" s="4">
        <v>112529.76</v>
      </c>
    </row>
    <row r="25" spans="1:15" x14ac:dyDescent="0.25">
      <c r="A25" s="3"/>
      <c r="B25" s="4"/>
      <c r="C25" s="4"/>
      <c r="D25" s="4"/>
      <c r="E25" s="4"/>
      <c r="F25" s="4"/>
      <c r="G25" s="4"/>
      <c r="H25" s="4"/>
      <c r="I25" s="4">
        <f>SUM(I18:I24)</f>
        <v>886376.8</v>
      </c>
    </row>
    <row r="27" spans="1:15" x14ac:dyDescent="0.25">
      <c r="A27" s="1" t="s">
        <v>5</v>
      </c>
      <c r="B27" s="1" t="s">
        <v>36</v>
      </c>
      <c r="C27" s="1" t="s">
        <v>37</v>
      </c>
      <c r="D27" s="1" t="s">
        <v>38</v>
      </c>
      <c r="E27" s="1" t="s">
        <v>39</v>
      </c>
      <c r="F27" s="1" t="s">
        <v>40</v>
      </c>
      <c r="G27" s="1" t="s">
        <v>41</v>
      </c>
      <c r="H27" s="1" t="s">
        <v>42</v>
      </c>
      <c r="I27" s="1" t="s">
        <v>8</v>
      </c>
      <c r="J27" s="1" t="s">
        <v>26</v>
      </c>
      <c r="K27" s="1" t="s">
        <v>11</v>
      </c>
      <c r="L27" s="1" t="s">
        <v>27</v>
      </c>
      <c r="M27" s="1" t="s">
        <v>28</v>
      </c>
    </row>
    <row r="28" spans="1:15" x14ac:dyDescent="0.25">
      <c r="A28" s="3" t="s">
        <v>43</v>
      </c>
      <c r="B28" s="4">
        <v>242673</v>
      </c>
      <c r="C28" s="4">
        <v>4044550</v>
      </c>
      <c r="D28" s="4">
        <v>472010.15</v>
      </c>
      <c r="E28" s="4">
        <v>142901.59</v>
      </c>
      <c r="F28" s="4">
        <v>0</v>
      </c>
      <c r="G28" s="4">
        <v>0</v>
      </c>
      <c r="H28" s="4">
        <v>0</v>
      </c>
      <c r="I28" s="4">
        <v>142901.59</v>
      </c>
      <c r="J28" s="4">
        <v>16515948.779999999</v>
      </c>
      <c r="K28" s="4">
        <v>8.36</v>
      </c>
      <c r="L28" s="4">
        <v>142901.59</v>
      </c>
      <c r="M28" s="4">
        <v>142893.23000000001</v>
      </c>
    </row>
    <row r="29" spans="1:15" x14ac:dyDescent="0.25">
      <c r="A29" s="3" t="s">
        <v>44</v>
      </c>
      <c r="B29" s="4">
        <v>1042113.46</v>
      </c>
      <c r="C29" s="4">
        <v>17368557.670000002</v>
      </c>
      <c r="D29" s="4">
        <v>20879089.789999999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5" x14ac:dyDescent="0.25">
      <c r="M30" s="5">
        <f>SUM(M28:M29)</f>
        <v>142893.23000000001</v>
      </c>
      <c r="O30" s="5"/>
    </row>
    <row r="34" spans="12:13" x14ac:dyDescent="0.25">
      <c r="L34" t="s">
        <v>46</v>
      </c>
      <c r="M34" s="5">
        <f>I25+M30</f>
        <v>1029270.03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AA1A-0B1B-471C-8737-499ABC5E5923}">
  <dimension ref="A1:M34"/>
  <sheetViews>
    <sheetView topLeftCell="B7" workbookViewId="0">
      <selection activeCell="G14" sqref="G14"/>
    </sheetView>
  </sheetViews>
  <sheetFormatPr defaultRowHeight="15" x14ac:dyDescent="0.25"/>
  <cols>
    <col min="1" max="1" width="30" customWidth="1"/>
    <col min="2" max="13" width="21.42578125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3574.9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15</v>
      </c>
      <c r="B6" s="4">
        <v>48118049.539999999</v>
      </c>
      <c r="C6" s="4">
        <v>35216686.840000004</v>
      </c>
      <c r="D6" s="4">
        <v>12901362.699999999</v>
      </c>
      <c r="E6" s="4">
        <v>9030953.8900000006</v>
      </c>
      <c r="F6" s="4">
        <v>5005771.03</v>
      </c>
      <c r="G6" s="4">
        <v>1977.04</v>
      </c>
      <c r="H6" s="4">
        <v>7151101.4699999997</v>
      </c>
      <c r="I6" s="4">
        <v>5003793.99</v>
      </c>
    </row>
    <row r="7" spans="1:9" x14ac:dyDescent="0.25">
      <c r="A7" s="3" t="s">
        <v>17</v>
      </c>
      <c r="B7" s="4">
        <v>21952085.170000002</v>
      </c>
      <c r="C7" s="4">
        <v>13497614.609999999</v>
      </c>
      <c r="D7" s="4">
        <v>8454470.5600000005</v>
      </c>
      <c r="E7" s="4">
        <v>5918129.3899999997</v>
      </c>
      <c r="F7" s="4">
        <v>1213264.3</v>
      </c>
      <c r="G7" s="4">
        <v>1295.5899999999999</v>
      </c>
      <c r="H7" s="4">
        <v>1733234.71</v>
      </c>
      <c r="I7" s="4">
        <v>1211968.71</v>
      </c>
    </row>
    <row r="8" spans="1:9" x14ac:dyDescent="0.25">
      <c r="A8" s="3" t="s">
        <v>21</v>
      </c>
      <c r="B8" s="4">
        <v>4547732.76</v>
      </c>
      <c r="C8" s="4">
        <v>3610360.55</v>
      </c>
      <c r="D8" s="4">
        <v>937372.21</v>
      </c>
      <c r="E8" s="4">
        <v>656160.55000000005</v>
      </c>
      <c r="F8" s="4">
        <v>588097.43999999994</v>
      </c>
      <c r="G8" s="4">
        <v>143.63999999999999</v>
      </c>
      <c r="H8" s="4">
        <v>840139.2</v>
      </c>
      <c r="I8" s="4">
        <v>587953.80000000005</v>
      </c>
    </row>
    <row r="9" spans="1:9" x14ac:dyDescent="0.25">
      <c r="A9" s="3" t="s">
        <v>18</v>
      </c>
      <c r="B9" s="4">
        <v>15659697.34</v>
      </c>
      <c r="C9" s="4">
        <v>9856372.5399999991</v>
      </c>
      <c r="D9" s="4">
        <v>5803324.7999999998</v>
      </c>
      <c r="E9" s="4">
        <v>4062327.36</v>
      </c>
      <c r="F9" s="4">
        <v>0</v>
      </c>
      <c r="G9" s="4">
        <v>0</v>
      </c>
      <c r="H9" s="4">
        <v>0</v>
      </c>
      <c r="I9" s="4">
        <v>0</v>
      </c>
    </row>
    <row r="10" spans="1:9" x14ac:dyDescent="0.25">
      <c r="A10" s="3" t="s">
        <v>20</v>
      </c>
      <c r="B10" s="4">
        <v>3017137.52</v>
      </c>
      <c r="C10" s="4">
        <v>2022354.22</v>
      </c>
      <c r="D10" s="4">
        <v>994783.3</v>
      </c>
      <c r="E10" s="4">
        <v>696348.31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5">
      <c r="A11" s="3" t="s">
        <v>14</v>
      </c>
      <c r="B11" s="4">
        <v>2709472.11</v>
      </c>
      <c r="C11" s="4">
        <v>1680589.3</v>
      </c>
      <c r="D11" s="4">
        <v>1028882.81</v>
      </c>
      <c r="E11" s="4">
        <v>720217.97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25">
      <c r="A12" s="3" t="s">
        <v>19</v>
      </c>
      <c r="B12" s="4">
        <v>19477690.34</v>
      </c>
      <c r="C12" s="4">
        <v>12378382.35</v>
      </c>
      <c r="D12" s="4">
        <v>7099307.9900000002</v>
      </c>
      <c r="E12" s="4">
        <v>4969515.59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25">
      <c r="A13" s="3" t="s">
        <v>16</v>
      </c>
      <c r="B13" s="4">
        <v>154073503.41999999</v>
      </c>
      <c r="C13" s="4">
        <v>105042918.56</v>
      </c>
      <c r="D13" s="4">
        <v>49030584.859999999</v>
      </c>
      <c r="E13" s="4">
        <v>34321409.399999999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25">
      <c r="I14" s="5">
        <f>SUM(I6:I13)</f>
        <v>6803716.5</v>
      </c>
    </row>
    <row r="15" spans="1:9" x14ac:dyDescent="0.25">
      <c r="A15" s="1" t="s">
        <v>0</v>
      </c>
      <c r="B15" s="1" t="s">
        <v>1</v>
      </c>
    </row>
    <row r="16" spans="1:9" x14ac:dyDescent="0.25">
      <c r="A16" s="2" t="s">
        <v>22</v>
      </c>
      <c r="B16" s="3"/>
    </row>
    <row r="17" spans="1:13" ht="23.25" x14ac:dyDescent="0.25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25">
      <c r="A18" s="3" t="s">
        <v>33</v>
      </c>
      <c r="B18" s="4">
        <v>37397.08</v>
      </c>
      <c r="C18" s="4">
        <v>623284.67000000004</v>
      </c>
      <c r="D18" s="4">
        <v>40777.96</v>
      </c>
      <c r="E18" s="4">
        <v>65709.350000000006</v>
      </c>
      <c r="F18" s="4">
        <v>8792852.0199999996</v>
      </c>
      <c r="G18" s="4">
        <v>10.07</v>
      </c>
      <c r="H18" s="4">
        <v>65709.350000000006</v>
      </c>
      <c r="I18" s="4">
        <v>65699.28</v>
      </c>
    </row>
    <row r="19" spans="1:13" x14ac:dyDescent="0.25">
      <c r="A19" s="3" t="s">
        <v>32</v>
      </c>
      <c r="B19" s="4">
        <v>233853.34</v>
      </c>
      <c r="C19" s="4">
        <v>3897555.67</v>
      </c>
      <c r="D19" s="4">
        <v>108575.96</v>
      </c>
      <c r="E19" s="4">
        <v>264478.19</v>
      </c>
      <c r="F19" s="4">
        <v>9350668.3800000008</v>
      </c>
      <c r="G19" s="4">
        <v>40.53</v>
      </c>
      <c r="H19" s="4">
        <v>264478.19</v>
      </c>
      <c r="I19" s="4">
        <v>264437.65999999997</v>
      </c>
    </row>
    <row r="20" spans="1:13" x14ac:dyDescent="0.25">
      <c r="A20" s="3" t="s">
        <v>35</v>
      </c>
      <c r="B20" s="4">
        <v>37591.43</v>
      </c>
      <c r="C20" s="4">
        <v>626523.84</v>
      </c>
      <c r="D20" s="4">
        <v>70203.070000000007</v>
      </c>
      <c r="E20" s="4">
        <v>95264.02</v>
      </c>
      <c r="F20" s="4">
        <v>11837373.76</v>
      </c>
      <c r="G20" s="4">
        <v>14.6</v>
      </c>
      <c r="H20" s="4">
        <v>95264.02</v>
      </c>
      <c r="I20" s="4">
        <v>95249.42</v>
      </c>
    </row>
    <row r="21" spans="1:13" x14ac:dyDescent="0.25">
      <c r="A21" s="3" t="s">
        <v>29</v>
      </c>
      <c r="B21" s="4">
        <v>3585.15</v>
      </c>
      <c r="C21" s="4">
        <v>59752.5</v>
      </c>
      <c r="D21" s="4">
        <v>40654.06</v>
      </c>
      <c r="E21" s="4">
        <v>43044.160000000003</v>
      </c>
      <c r="F21" s="4">
        <v>10869642.119999999</v>
      </c>
      <c r="G21" s="4">
        <v>6.6</v>
      </c>
      <c r="H21" s="4">
        <v>43044.160000000003</v>
      </c>
      <c r="I21" s="4">
        <v>43037.56</v>
      </c>
    </row>
    <row r="22" spans="1:13" x14ac:dyDescent="0.25">
      <c r="A22" s="3" t="s">
        <v>31</v>
      </c>
      <c r="B22" s="4">
        <v>264625.38</v>
      </c>
      <c r="C22" s="4">
        <v>4410423</v>
      </c>
      <c r="D22" s="4">
        <v>178323.26</v>
      </c>
      <c r="E22" s="4">
        <v>354740.18</v>
      </c>
      <c r="F22" s="4">
        <v>28187244.460000001</v>
      </c>
      <c r="G22" s="4">
        <v>54.36</v>
      </c>
      <c r="H22" s="4">
        <v>354740.18</v>
      </c>
      <c r="I22" s="4">
        <v>354685.82</v>
      </c>
    </row>
    <row r="23" spans="1:13" x14ac:dyDescent="0.25">
      <c r="A23" s="3" t="s">
        <v>34</v>
      </c>
      <c r="B23" s="4">
        <v>10582.64</v>
      </c>
      <c r="C23" s="4">
        <v>176377.33</v>
      </c>
      <c r="D23" s="4">
        <v>0</v>
      </c>
      <c r="E23" s="4">
        <v>7055.09</v>
      </c>
      <c r="F23" s="4">
        <v>6507397.2199999997</v>
      </c>
      <c r="G23" s="4">
        <v>1.08</v>
      </c>
      <c r="H23" s="4">
        <v>7055.09</v>
      </c>
      <c r="I23" s="4">
        <v>7054.01</v>
      </c>
    </row>
    <row r="24" spans="1:13" x14ac:dyDescent="0.25">
      <c r="A24" s="3" t="s">
        <v>30</v>
      </c>
      <c r="B24" s="4">
        <v>57267.51</v>
      </c>
      <c r="C24" s="4">
        <v>954458.5</v>
      </c>
      <c r="D24" s="4">
        <v>0</v>
      </c>
      <c r="E24" s="4">
        <v>38178.339999999997</v>
      </c>
      <c r="F24" s="4">
        <v>8473052.5800000001</v>
      </c>
      <c r="G24" s="4">
        <v>5.85</v>
      </c>
      <c r="H24" s="4">
        <v>38178.339999999997</v>
      </c>
      <c r="I24" s="4">
        <v>38172.49</v>
      </c>
    </row>
    <row r="25" spans="1:13" x14ac:dyDescent="0.25">
      <c r="I25" s="5">
        <f>SUM(I18:I24)</f>
        <v>868336.24</v>
      </c>
    </row>
    <row r="26" spans="1:13" x14ac:dyDescent="0.25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25">
      <c r="A27" s="3" t="s">
        <v>45</v>
      </c>
      <c r="B27" s="4">
        <v>213916.69</v>
      </c>
      <c r="C27" s="4">
        <v>3565278.16</v>
      </c>
      <c r="D27" s="4">
        <v>3845350.74</v>
      </c>
      <c r="E27" s="4">
        <v>0</v>
      </c>
      <c r="F27" s="4">
        <v>10900.54</v>
      </c>
      <c r="G27" s="4">
        <v>9534.09</v>
      </c>
      <c r="H27" s="4">
        <v>1366.45</v>
      </c>
      <c r="I27" s="4">
        <v>1366.45</v>
      </c>
      <c r="J27" s="4">
        <v>14000000</v>
      </c>
      <c r="K27" s="4">
        <v>0.21</v>
      </c>
      <c r="L27" s="4">
        <v>1366.45</v>
      </c>
      <c r="M27" s="4">
        <v>1366.24</v>
      </c>
    </row>
    <row r="28" spans="1:13" x14ac:dyDescent="0.25">
      <c r="A28" s="3" t="s">
        <v>43</v>
      </c>
      <c r="B28" s="4">
        <v>275468.57</v>
      </c>
      <c r="C28" s="4">
        <v>4591142.83</v>
      </c>
      <c r="D28" s="4">
        <v>458363.52</v>
      </c>
      <c r="E28" s="4">
        <v>165311.17000000001</v>
      </c>
      <c r="F28" s="4">
        <v>0</v>
      </c>
      <c r="G28" s="4">
        <v>0</v>
      </c>
      <c r="H28" s="4">
        <v>0</v>
      </c>
      <c r="I28" s="4">
        <v>165311.17000000001</v>
      </c>
      <c r="J28" s="4">
        <v>16373047.189999999</v>
      </c>
      <c r="K28" s="4">
        <v>25.33</v>
      </c>
      <c r="L28" s="4">
        <v>165311.17000000001</v>
      </c>
      <c r="M28" s="4">
        <v>165285.84</v>
      </c>
    </row>
    <row r="29" spans="1:13" x14ac:dyDescent="0.25">
      <c r="A29" s="3" t="s">
        <v>44</v>
      </c>
      <c r="B29" s="4">
        <v>1158637.18</v>
      </c>
      <c r="C29" s="4">
        <v>19310619.670000002</v>
      </c>
      <c r="D29" s="4">
        <v>26750395.359999999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25">
      <c r="M30" s="5">
        <f>SUM(M27:M29)</f>
        <v>166652.07999999999</v>
      </c>
    </row>
    <row r="34" spans="12:13" x14ac:dyDescent="0.25">
      <c r="L34" t="s">
        <v>46</v>
      </c>
      <c r="M34" s="5">
        <f>I25+M30</f>
        <v>1034988.32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B46F-9E89-4074-A1AE-E24F9649BA2F}">
  <dimension ref="A1:N15"/>
  <sheetViews>
    <sheetView topLeftCell="A7" workbookViewId="0">
      <selection activeCell="N14" sqref="N14"/>
    </sheetView>
  </sheetViews>
  <sheetFormatPr defaultRowHeight="15" x14ac:dyDescent="0.25"/>
  <cols>
    <col min="1" max="1" width="23.7109375" customWidth="1"/>
    <col min="2" max="13" width="12.7109375" customWidth="1"/>
  </cols>
  <sheetData>
    <row r="1" spans="1:14" x14ac:dyDescent="0.25">
      <c r="A1" t="s">
        <v>48</v>
      </c>
      <c r="I1" s="5"/>
    </row>
    <row r="2" spans="1:14" ht="23.25" x14ac:dyDescent="0.25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ht="23.25" x14ac:dyDescent="0.25">
      <c r="A3" s="3" t="s">
        <v>45</v>
      </c>
      <c r="B3" s="4">
        <v>213916.69</v>
      </c>
      <c r="C3" s="4">
        <v>3565278.16</v>
      </c>
      <c r="D3" s="4">
        <v>3845350.74</v>
      </c>
      <c r="E3" s="4">
        <v>0</v>
      </c>
      <c r="F3" s="4">
        <v>10900.54</v>
      </c>
      <c r="G3" s="4">
        <v>9534.09</v>
      </c>
      <c r="H3" s="4">
        <v>1366.45</v>
      </c>
      <c r="I3" s="4">
        <v>1366.45</v>
      </c>
      <c r="J3" s="4">
        <v>14000000</v>
      </c>
      <c r="K3" s="4">
        <v>0.21</v>
      </c>
      <c r="L3" s="4">
        <v>1366.45</v>
      </c>
      <c r="M3" s="4">
        <v>1366.24</v>
      </c>
    </row>
    <row r="5" spans="1:14" x14ac:dyDescent="0.25">
      <c r="A5" t="s">
        <v>49</v>
      </c>
    </row>
    <row r="6" spans="1:14" ht="23.25" x14ac:dyDescent="0.25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24" thickBot="1" x14ac:dyDescent="0.3">
      <c r="A7" s="3" t="s">
        <v>45</v>
      </c>
      <c r="C7" s="5">
        <v>4031845.3600000003</v>
      </c>
      <c r="D7" s="5">
        <v>3845350.74</v>
      </c>
      <c r="E7" s="5">
        <f>(C7-D7)*0.04</f>
        <v>7459.7848000000049</v>
      </c>
      <c r="F7" s="4">
        <v>10900.54</v>
      </c>
      <c r="G7" s="4">
        <v>9534.09</v>
      </c>
      <c r="H7" s="4">
        <v>1366.45</v>
      </c>
      <c r="I7" s="5">
        <f>E7+H7</f>
        <v>8826.2348000000056</v>
      </c>
      <c r="J7" s="4">
        <v>14000000</v>
      </c>
      <c r="K7" s="4">
        <v>0.21</v>
      </c>
      <c r="L7" s="5">
        <f>I7</f>
        <v>8826.2348000000056</v>
      </c>
      <c r="M7" s="5">
        <f>L7-K7</f>
        <v>8826.0248000000065</v>
      </c>
      <c r="N7" t="s">
        <v>50</v>
      </c>
    </row>
    <row r="8" spans="1:14" x14ac:dyDescent="0.25">
      <c r="M8" s="6">
        <f>M7-M3</f>
        <v>7459.7848000000067</v>
      </c>
      <c r="N8" t="s">
        <v>51</v>
      </c>
    </row>
    <row r="9" spans="1:14" x14ac:dyDescent="0.25">
      <c r="M9" s="5"/>
    </row>
    <row r="10" spans="1:14" x14ac:dyDescent="0.25">
      <c r="A10" t="s">
        <v>56</v>
      </c>
    </row>
    <row r="11" spans="1:14" ht="23.25" x14ac:dyDescent="0.25">
      <c r="A11" s="1" t="s">
        <v>5</v>
      </c>
      <c r="B11" s="1" t="s">
        <v>36</v>
      </c>
      <c r="C11" s="1" t="s">
        <v>37</v>
      </c>
      <c r="D11" s="1" t="s">
        <v>38</v>
      </c>
      <c r="E11" s="1" t="s">
        <v>39</v>
      </c>
      <c r="F11" s="1" t="s">
        <v>40</v>
      </c>
      <c r="G11" s="1" t="s">
        <v>41</v>
      </c>
      <c r="H11" s="1" t="s">
        <v>42</v>
      </c>
      <c r="I11" s="1" t="s">
        <v>8</v>
      </c>
      <c r="J11" s="1" t="s">
        <v>26</v>
      </c>
      <c r="K11" s="1" t="s">
        <v>11</v>
      </c>
      <c r="L11" s="1" t="s">
        <v>27</v>
      </c>
      <c r="M11" s="1" t="s">
        <v>28</v>
      </c>
    </row>
    <row r="12" spans="1:14" ht="23.25" x14ac:dyDescent="0.25">
      <c r="A12" s="3" t="s">
        <v>45</v>
      </c>
      <c r="C12" s="5">
        <v>1083115.9400000002</v>
      </c>
      <c r="D12" s="5">
        <v>580005.80000000005</v>
      </c>
      <c r="E12" s="5">
        <f>(C12-D12)*0.04</f>
        <v>20124.405600000006</v>
      </c>
      <c r="F12">
        <v>0</v>
      </c>
      <c r="G12">
        <v>0</v>
      </c>
      <c r="H12">
        <v>0</v>
      </c>
      <c r="I12" s="5">
        <f>E12+H12</f>
        <v>20124.405600000006</v>
      </c>
      <c r="J12" s="4">
        <v>14000000</v>
      </c>
      <c r="K12" s="4">
        <v>0.21</v>
      </c>
      <c r="L12" s="5">
        <f>I12</f>
        <v>20124.405600000006</v>
      </c>
      <c r="M12" s="5">
        <f>L12-K12</f>
        <v>20124.195600000006</v>
      </c>
    </row>
    <row r="13" spans="1:14" ht="15.75" thickBot="1" x14ac:dyDescent="0.3">
      <c r="M13" s="5">
        <f>M8+M3</f>
        <v>8826.0248000000065</v>
      </c>
      <c r="N13" t="s">
        <v>52</v>
      </c>
    </row>
    <row r="14" spans="1:14" ht="16.5" thickTop="1" thickBot="1" x14ac:dyDescent="0.3">
      <c r="M14" s="7">
        <f>M12-M13</f>
        <v>11298.1708</v>
      </c>
      <c r="N14" t="s">
        <v>57</v>
      </c>
    </row>
    <row r="15" spans="1:14" ht="15.75" thickTop="1" x14ac:dyDescent="0.25">
      <c r="G15" s="5"/>
      <c r="M15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ECA1-9C83-40FE-B0F0-0579D43AAB08}">
  <dimension ref="A1:M35"/>
  <sheetViews>
    <sheetView topLeftCell="A13" workbookViewId="0">
      <selection activeCell="A26" sqref="A26:M27"/>
    </sheetView>
  </sheetViews>
  <sheetFormatPr defaultRowHeight="15" x14ac:dyDescent="0.25"/>
  <cols>
    <col min="1" max="1" width="30" customWidth="1"/>
    <col min="2" max="13" width="21.42578125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5685.6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15</v>
      </c>
      <c r="B6" s="4">
        <v>47040661.25</v>
      </c>
      <c r="C6" s="4">
        <v>31969497.75</v>
      </c>
      <c r="D6" s="4">
        <v>15071163.5</v>
      </c>
      <c r="E6" s="4">
        <v>10549814.449999999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3" t="s">
        <v>18</v>
      </c>
      <c r="B7" s="4">
        <v>11965378.279999999</v>
      </c>
      <c r="C7" s="4">
        <v>7460107.5700000003</v>
      </c>
      <c r="D7" s="4">
        <v>4505270.71</v>
      </c>
      <c r="E7" s="4">
        <v>3153689.5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3" t="s">
        <v>17</v>
      </c>
      <c r="B8" s="4">
        <v>17872444.91</v>
      </c>
      <c r="C8" s="4">
        <v>10640152.25</v>
      </c>
      <c r="D8" s="4">
        <v>7232292.6600000001</v>
      </c>
      <c r="E8" s="4">
        <v>5062604.8600000003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3" t="s">
        <v>20</v>
      </c>
      <c r="B9" s="4">
        <v>2531015.2400000002</v>
      </c>
      <c r="C9" s="4">
        <v>1714899.04</v>
      </c>
      <c r="D9" s="4">
        <v>816116.2</v>
      </c>
      <c r="E9" s="4">
        <v>571281.34</v>
      </c>
      <c r="F9" s="4">
        <v>0</v>
      </c>
      <c r="G9" s="4">
        <v>0</v>
      </c>
      <c r="H9" s="4">
        <v>0</v>
      </c>
      <c r="I9" s="4">
        <v>0</v>
      </c>
    </row>
    <row r="10" spans="1:9" x14ac:dyDescent="0.25">
      <c r="A10" s="3" t="s">
        <v>14</v>
      </c>
      <c r="B10" s="4">
        <v>2271252.5699999998</v>
      </c>
      <c r="C10" s="4">
        <v>1370485.41</v>
      </c>
      <c r="D10" s="4">
        <v>900767.16</v>
      </c>
      <c r="E10" s="4">
        <v>630537.01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5">
      <c r="A11" s="3" t="s">
        <v>19</v>
      </c>
      <c r="B11" s="4">
        <v>16880008.280000001</v>
      </c>
      <c r="C11" s="4">
        <v>10790257.140000001</v>
      </c>
      <c r="D11" s="4">
        <v>6089751.1399999997</v>
      </c>
      <c r="E11" s="4">
        <v>4262825.8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25">
      <c r="A12" s="3" t="s">
        <v>21</v>
      </c>
      <c r="B12" s="4">
        <v>4100745.26</v>
      </c>
      <c r="C12" s="4">
        <v>3364939.68</v>
      </c>
      <c r="D12" s="4">
        <v>735805.58</v>
      </c>
      <c r="E12" s="4">
        <v>515063.91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25">
      <c r="A13" s="3" t="s">
        <v>16</v>
      </c>
      <c r="B13" s="4">
        <v>132116156.45</v>
      </c>
      <c r="C13" s="4">
        <v>91551883.870000005</v>
      </c>
      <c r="D13" s="4">
        <v>40564272.579999998</v>
      </c>
      <c r="E13" s="4">
        <v>28394990.809999999</v>
      </c>
      <c r="F13" s="4">
        <v>0</v>
      </c>
      <c r="G13" s="4">
        <v>0</v>
      </c>
      <c r="H13" s="4">
        <v>0</v>
      </c>
      <c r="I13" s="4">
        <v>0</v>
      </c>
    </row>
    <row r="15" spans="1:9" x14ac:dyDescent="0.25">
      <c r="A15" s="1" t="s">
        <v>0</v>
      </c>
      <c r="B15" s="1" t="s">
        <v>1</v>
      </c>
    </row>
    <row r="16" spans="1:9" x14ac:dyDescent="0.25">
      <c r="A16" s="2" t="s">
        <v>22</v>
      </c>
      <c r="B16" s="3"/>
    </row>
    <row r="17" spans="1:13" ht="23.25" x14ac:dyDescent="0.25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25">
      <c r="A18" s="3" t="s">
        <v>30</v>
      </c>
      <c r="B18" s="4">
        <v>53148.86</v>
      </c>
      <c r="C18" s="4">
        <v>885814.33</v>
      </c>
      <c r="D18" s="4">
        <v>0</v>
      </c>
      <c r="E18" s="4">
        <v>35432.57</v>
      </c>
      <c r="F18" s="4">
        <v>8423696.5</v>
      </c>
      <c r="G18" s="4">
        <v>178.83</v>
      </c>
      <c r="H18" s="4">
        <v>35432.57</v>
      </c>
      <c r="I18" s="4">
        <v>35253.74</v>
      </c>
    </row>
    <row r="19" spans="1:13" x14ac:dyDescent="0.25">
      <c r="A19" s="3" t="s">
        <v>35</v>
      </c>
      <c r="B19" s="4">
        <v>34546.43</v>
      </c>
      <c r="C19" s="4">
        <v>575773.84</v>
      </c>
      <c r="D19" s="4">
        <v>59030.89</v>
      </c>
      <c r="E19" s="4">
        <v>82061.84</v>
      </c>
      <c r="F19" s="4">
        <v>11742109.74</v>
      </c>
      <c r="G19" s="4">
        <v>414.17</v>
      </c>
      <c r="H19" s="4">
        <v>82061.84</v>
      </c>
      <c r="I19" s="4">
        <v>81647.67</v>
      </c>
    </row>
    <row r="20" spans="1:13" x14ac:dyDescent="0.25">
      <c r="A20" s="3" t="s">
        <v>32</v>
      </c>
      <c r="B20" s="4">
        <v>211914.16</v>
      </c>
      <c r="C20" s="4">
        <v>3531902.66</v>
      </c>
      <c r="D20" s="4">
        <v>95324.15</v>
      </c>
      <c r="E20" s="4">
        <v>236600.26</v>
      </c>
      <c r="F20" s="4">
        <v>9086190.1899999995</v>
      </c>
      <c r="G20" s="4">
        <v>1194.1300000000001</v>
      </c>
      <c r="H20" s="4">
        <v>236600.26</v>
      </c>
      <c r="I20" s="4">
        <v>235406.13</v>
      </c>
    </row>
    <row r="21" spans="1:13" x14ac:dyDescent="0.25">
      <c r="A21" s="3" t="s">
        <v>31</v>
      </c>
      <c r="B21" s="4">
        <v>247707</v>
      </c>
      <c r="C21" s="4">
        <v>4128450</v>
      </c>
      <c r="D21" s="4">
        <v>177676.88</v>
      </c>
      <c r="E21" s="4">
        <v>342814.88</v>
      </c>
      <c r="F21" s="4">
        <v>27832217.010000002</v>
      </c>
      <c r="G21" s="4">
        <v>1730.2</v>
      </c>
      <c r="H21" s="4">
        <v>342814.88</v>
      </c>
      <c r="I21" s="4">
        <v>341084.68</v>
      </c>
    </row>
    <row r="22" spans="1:13" x14ac:dyDescent="0.25">
      <c r="A22" s="3" t="s">
        <v>33</v>
      </c>
      <c r="B22" s="4">
        <v>32454.11</v>
      </c>
      <c r="C22" s="4">
        <v>540901.82999999996</v>
      </c>
      <c r="D22" s="4">
        <v>35303.440000000002</v>
      </c>
      <c r="E22" s="4">
        <v>56939.51</v>
      </c>
      <c r="F22" s="4">
        <v>8727142.6699999999</v>
      </c>
      <c r="G22" s="4">
        <v>287.37</v>
      </c>
      <c r="H22" s="4">
        <v>56939.51</v>
      </c>
      <c r="I22" s="4">
        <v>56652.14</v>
      </c>
    </row>
    <row r="23" spans="1:13" x14ac:dyDescent="0.25">
      <c r="A23" s="3" t="s">
        <v>29</v>
      </c>
      <c r="B23" s="4">
        <v>3139.02</v>
      </c>
      <c r="C23" s="4">
        <v>52317</v>
      </c>
      <c r="D23" s="4">
        <v>44866.59</v>
      </c>
      <c r="E23" s="4">
        <v>46959.27</v>
      </c>
      <c r="F23" s="4">
        <v>10826597.960000001</v>
      </c>
      <c r="G23" s="4">
        <v>237</v>
      </c>
      <c r="H23" s="4">
        <v>46959.27</v>
      </c>
      <c r="I23" s="4">
        <v>46722.27</v>
      </c>
    </row>
    <row r="24" spans="1:13" x14ac:dyDescent="0.25">
      <c r="A24" s="3" t="s">
        <v>34</v>
      </c>
      <c r="B24" s="4">
        <v>18017.61</v>
      </c>
      <c r="C24" s="4">
        <v>300293.5</v>
      </c>
      <c r="D24" s="4">
        <v>11154.43</v>
      </c>
      <c r="E24" s="4">
        <v>23166.17</v>
      </c>
      <c r="F24" s="4">
        <v>6440681.29</v>
      </c>
      <c r="G24" s="4">
        <v>116.92</v>
      </c>
      <c r="H24" s="4">
        <v>23166.17</v>
      </c>
      <c r="I24" s="4">
        <v>23049.25</v>
      </c>
    </row>
    <row r="25" spans="1:13" x14ac:dyDescent="0.25">
      <c r="I25" s="5">
        <f>SUM(I18:I24)</f>
        <v>819815.88</v>
      </c>
    </row>
    <row r="26" spans="1:13" x14ac:dyDescent="0.25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25">
      <c r="A27" s="3" t="s">
        <v>45</v>
      </c>
      <c r="B27" s="4">
        <v>205366.7</v>
      </c>
      <c r="C27" s="4">
        <v>3422778.33</v>
      </c>
      <c r="D27" s="4">
        <v>2991754.16</v>
      </c>
      <c r="E27" s="4">
        <v>17240.97</v>
      </c>
      <c r="F27" s="4">
        <v>8277.91</v>
      </c>
      <c r="G27" s="4">
        <v>7863.63</v>
      </c>
      <c r="H27" s="4">
        <v>414.28</v>
      </c>
      <c r="I27" s="4">
        <v>17655.25</v>
      </c>
      <c r="J27" s="4">
        <v>13991173.77</v>
      </c>
      <c r="K27" s="4">
        <v>89.11</v>
      </c>
      <c r="L27" s="4">
        <v>17655.25</v>
      </c>
      <c r="M27" s="4">
        <v>17566.14</v>
      </c>
    </row>
    <row r="28" spans="1:13" x14ac:dyDescent="0.25">
      <c r="A28" s="3" t="s">
        <v>47</v>
      </c>
      <c r="B28" s="4">
        <v>104628.07</v>
      </c>
      <c r="C28" s="4">
        <v>1743801.17</v>
      </c>
      <c r="D28" s="4">
        <v>0</v>
      </c>
      <c r="E28" s="4">
        <v>69752.05</v>
      </c>
      <c r="F28" s="4">
        <v>3049.64</v>
      </c>
      <c r="G28" s="4">
        <v>0</v>
      </c>
      <c r="H28" s="4">
        <v>3049.64</v>
      </c>
      <c r="I28" s="4">
        <v>72801.69</v>
      </c>
      <c r="J28" s="4">
        <v>9000000</v>
      </c>
      <c r="K28" s="4">
        <v>367.43</v>
      </c>
      <c r="L28" s="4">
        <v>72801.69</v>
      </c>
      <c r="M28" s="4">
        <v>72434.259999999995</v>
      </c>
    </row>
    <row r="29" spans="1:13" x14ac:dyDescent="0.25">
      <c r="A29" s="3" t="s">
        <v>43</v>
      </c>
      <c r="B29" s="4">
        <v>349485.39</v>
      </c>
      <c r="C29" s="4">
        <v>5824756.5</v>
      </c>
      <c r="D29" s="4">
        <v>522416.34</v>
      </c>
      <c r="E29" s="4">
        <v>212093.61</v>
      </c>
      <c r="F29" s="4">
        <v>0</v>
      </c>
      <c r="G29" s="4">
        <v>0</v>
      </c>
      <c r="H29" s="4">
        <v>0</v>
      </c>
      <c r="I29" s="4">
        <v>212093.61</v>
      </c>
      <c r="J29" s="4">
        <v>15930602.640000001</v>
      </c>
      <c r="K29" s="4">
        <v>1070.44</v>
      </c>
      <c r="L29" s="4">
        <v>212093.61</v>
      </c>
      <c r="M29" s="4">
        <v>211023.17</v>
      </c>
    </row>
    <row r="30" spans="1:13" x14ac:dyDescent="0.25">
      <c r="A30" s="3" t="s">
        <v>44</v>
      </c>
      <c r="B30" s="4">
        <v>872187.42</v>
      </c>
      <c r="C30" s="4">
        <v>14536457.01</v>
      </c>
      <c r="D30" s="4">
        <v>14713033.32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26302301.329999998</v>
      </c>
      <c r="K30" s="4">
        <v>0</v>
      </c>
      <c r="L30" s="4">
        <v>0</v>
      </c>
      <c r="M30" s="4">
        <v>0</v>
      </c>
    </row>
    <row r="31" spans="1:13" x14ac:dyDescent="0.25">
      <c r="M31" s="5">
        <f>SUM(M27:M30)</f>
        <v>301023.57</v>
      </c>
    </row>
    <row r="32" spans="1:13" x14ac:dyDescent="0.25">
      <c r="M32" s="5"/>
    </row>
    <row r="33" spans="12:13" x14ac:dyDescent="0.25">
      <c r="M33" s="5"/>
    </row>
    <row r="35" spans="12:13" x14ac:dyDescent="0.25">
      <c r="L35" t="s">
        <v>46</v>
      </c>
      <c r="M35" s="5">
        <f>I25+M31</f>
        <v>1120839.45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5E62-0C74-49CC-A693-288A44498FC9}">
  <dimension ref="A1:N10"/>
  <sheetViews>
    <sheetView topLeftCell="C1" workbookViewId="0">
      <selection activeCell="N9" sqref="N9"/>
    </sheetView>
  </sheetViews>
  <sheetFormatPr defaultRowHeight="15" x14ac:dyDescent="0.25"/>
  <cols>
    <col min="1" max="1" width="15.7109375" customWidth="1"/>
    <col min="2" max="13" width="12.7109375" customWidth="1"/>
  </cols>
  <sheetData>
    <row r="1" spans="1:14" x14ac:dyDescent="0.25">
      <c r="A1" t="s">
        <v>48</v>
      </c>
    </row>
    <row r="2" spans="1:14" ht="23.25" x14ac:dyDescent="0.25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ht="34.5" x14ac:dyDescent="0.25">
      <c r="A3" s="3" t="s">
        <v>45</v>
      </c>
      <c r="B3" s="4">
        <v>205366.7</v>
      </c>
      <c r="C3" s="4">
        <v>3422778.33</v>
      </c>
      <c r="D3" s="4">
        <v>2991754.16</v>
      </c>
      <c r="E3" s="4">
        <v>17240.97</v>
      </c>
      <c r="F3" s="4">
        <v>8277.91</v>
      </c>
      <c r="G3" s="4">
        <v>7863.63</v>
      </c>
      <c r="H3" s="4">
        <v>414.28</v>
      </c>
      <c r="I3" s="4">
        <v>17655.25</v>
      </c>
      <c r="J3" s="4">
        <v>13991173.77</v>
      </c>
      <c r="K3" s="4">
        <v>89.11</v>
      </c>
      <c r="L3" s="4">
        <v>17655.25</v>
      </c>
      <c r="M3" s="4">
        <v>17566.14</v>
      </c>
    </row>
    <row r="5" spans="1:14" x14ac:dyDescent="0.25">
      <c r="A5" t="s">
        <v>55</v>
      </c>
    </row>
    <row r="6" spans="1:14" ht="23.25" x14ac:dyDescent="0.25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34.5" x14ac:dyDescent="0.25">
      <c r="A7" s="3" t="s">
        <v>45</v>
      </c>
      <c r="C7" s="5">
        <v>1076756.23</v>
      </c>
      <c r="D7" s="5">
        <v>289302.33999999997</v>
      </c>
      <c r="E7" s="5">
        <f>(C7-D7)*0.04</f>
        <v>31498.155600000002</v>
      </c>
      <c r="F7">
        <v>0</v>
      </c>
      <c r="G7" s="5">
        <v>0</v>
      </c>
      <c r="H7" s="5">
        <v>0</v>
      </c>
      <c r="I7" s="5">
        <f>E7+H7</f>
        <v>31498.155600000002</v>
      </c>
      <c r="J7" s="5">
        <f>'Newton Q2 Supplement '!J12-'Newton Q2 Supplement '!L12</f>
        <v>13979875.5944</v>
      </c>
      <c r="K7">
        <v>89.11</v>
      </c>
      <c r="L7" s="5">
        <f>I7</f>
        <v>31498.155600000002</v>
      </c>
      <c r="M7" s="5">
        <f>L7-K7</f>
        <v>31409.045600000001</v>
      </c>
    </row>
    <row r="8" spans="1:14" ht="15.75" thickBot="1" x14ac:dyDescent="0.3">
      <c r="E8" s="5"/>
      <c r="M8" s="5">
        <f>M3</f>
        <v>17566.14</v>
      </c>
      <c r="N8" t="s">
        <v>53</v>
      </c>
    </row>
    <row r="9" spans="1:14" ht="16.5" thickTop="1" thickBot="1" x14ac:dyDescent="0.3">
      <c r="E9" s="5"/>
      <c r="M9" s="7">
        <f>M7-M8</f>
        <v>13842.905600000002</v>
      </c>
      <c r="N9" t="s">
        <v>57</v>
      </c>
    </row>
    <row r="10" spans="1:14" ht="15.75" thickTop="1" x14ac:dyDescent="0.25">
      <c r="E10" s="5"/>
      <c r="K10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389A-A9A6-4051-A9F6-88845E6F1220}">
  <dimension ref="A1:M36"/>
  <sheetViews>
    <sheetView topLeftCell="A13" workbookViewId="0">
      <selection activeCell="B30" sqref="B30:M30"/>
    </sheetView>
  </sheetViews>
  <sheetFormatPr defaultRowHeight="15" x14ac:dyDescent="0.25"/>
  <cols>
    <col min="1" max="1" width="30" customWidth="1"/>
    <col min="2" max="13" width="21.42578125" customWidth="1"/>
  </cols>
  <sheetData>
    <row r="1" spans="1:9" x14ac:dyDescent="0.25">
      <c r="A1" s="1" t="s">
        <v>0</v>
      </c>
      <c r="B1" s="1" t="s">
        <v>1</v>
      </c>
    </row>
    <row r="2" spans="1:9" x14ac:dyDescent="0.25">
      <c r="A2" s="2" t="s">
        <v>2</v>
      </c>
      <c r="B2" s="3"/>
    </row>
    <row r="3" spans="1:9" x14ac:dyDescent="0.25">
      <c r="A3" s="2" t="s">
        <v>3</v>
      </c>
      <c r="B3" s="4">
        <v>5987.6</v>
      </c>
    </row>
    <row r="4" spans="1:9" x14ac:dyDescent="0.25">
      <c r="A4" s="2" t="s">
        <v>4</v>
      </c>
      <c r="B4" s="3"/>
    </row>
    <row r="5" spans="1:9" ht="23.25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</row>
    <row r="6" spans="1:9" x14ac:dyDescent="0.25">
      <c r="A6" s="3" t="s">
        <v>15</v>
      </c>
      <c r="B6" s="4">
        <v>50862780.700000003</v>
      </c>
      <c r="C6" s="4">
        <v>34961520.520000003</v>
      </c>
      <c r="D6" s="4">
        <v>15901260.18</v>
      </c>
      <c r="E6" s="4">
        <v>11130882.130000001</v>
      </c>
      <c r="F6" s="4">
        <v>0</v>
      </c>
      <c r="G6" s="4">
        <v>0</v>
      </c>
      <c r="H6" s="4">
        <v>0</v>
      </c>
      <c r="I6" s="4">
        <v>0</v>
      </c>
    </row>
    <row r="7" spans="1:9" x14ac:dyDescent="0.25">
      <c r="A7" s="3" t="s">
        <v>18</v>
      </c>
      <c r="B7" s="4">
        <v>13929023.210000001</v>
      </c>
      <c r="C7" s="4">
        <v>8678037.1699999999</v>
      </c>
      <c r="D7" s="4">
        <v>5250986.04</v>
      </c>
      <c r="E7" s="4">
        <v>3675690.23</v>
      </c>
      <c r="F7" s="4">
        <v>0</v>
      </c>
      <c r="G7" s="4">
        <v>0</v>
      </c>
      <c r="H7" s="4">
        <v>0</v>
      </c>
      <c r="I7" s="4">
        <v>0</v>
      </c>
    </row>
    <row r="8" spans="1:9" x14ac:dyDescent="0.25">
      <c r="A8" s="3" t="s">
        <v>17</v>
      </c>
      <c r="B8" s="4">
        <v>20942282.239999998</v>
      </c>
      <c r="C8" s="4">
        <v>12767383.880000001</v>
      </c>
      <c r="D8" s="4">
        <v>8174898.3600000003</v>
      </c>
      <c r="E8" s="4">
        <v>5722428.8499999996</v>
      </c>
      <c r="F8" s="4">
        <v>0</v>
      </c>
      <c r="G8" s="4">
        <v>0</v>
      </c>
      <c r="H8" s="4">
        <v>0</v>
      </c>
      <c r="I8" s="4">
        <v>0</v>
      </c>
    </row>
    <row r="9" spans="1:9" x14ac:dyDescent="0.25">
      <c r="A9" s="3" t="s">
        <v>20</v>
      </c>
      <c r="B9" s="4">
        <v>3089882.75</v>
      </c>
      <c r="C9" s="4">
        <v>2000065.04</v>
      </c>
      <c r="D9" s="4">
        <v>1089817.71</v>
      </c>
      <c r="E9" s="4">
        <v>762872.4</v>
      </c>
      <c r="F9" s="4">
        <v>0</v>
      </c>
      <c r="G9" s="4">
        <v>0</v>
      </c>
      <c r="H9" s="4">
        <v>0</v>
      </c>
      <c r="I9" s="4">
        <v>0</v>
      </c>
    </row>
    <row r="10" spans="1:9" x14ac:dyDescent="0.25">
      <c r="A10" s="3" t="s">
        <v>14</v>
      </c>
      <c r="B10" s="4">
        <v>2717548.64</v>
      </c>
      <c r="C10" s="4">
        <v>1668483.61</v>
      </c>
      <c r="D10" s="4">
        <v>1049065.03</v>
      </c>
      <c r="E10" s="4">
        <v>734345.52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5">
      <c r="A11" s="3" t="s">
        <v>19</v>
      </c>
      <c r="B11" s="4">
        <v>20170711.449999999</v>
      </c>
      <c r="C11" s="4">
        <v>12744257.77</v>
      </c>
      <c r="D11" s="4">
        <v>7426453.6799999997</v>
      </c>
      <c r="E11" s="4">
        <v>5198517.58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25">
      <c r="A12" s="3" t="s">
        <v>21</v>
      </c>
      <c r="B12" s="4">
        <v>4612256.78</v>
      </c>
      <c r="C12" s="4">
        <v>3832683.27</v>
      </c>
      <c r="D12" s="4">
        <v>779573.51</v>
      </c>
      <c r="E12" s="4">
        <v>545701.46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25">
      <c r="A13" s="3" t="s">
        <v>16</v>
      </c>
      <c r="B13" s="4">
        <v>155726323.47</v>
      </c>
      <c r="C13" s="4">
        <v>104251382.70999999</v>
      </c>
      <c r="D13" s="4">
        <v>51474940.759999998</v>
      </c>
      <c r="E13" s="4">
        <v>36032458.530000001</v>
      </c>
      <c r="F13" s="4">
        <v>0</v>
      </c>
      <c r="G13" s="4">
        <v>0</v>
      </c>
      <c r="H13" s="4">
        <v>0</v>
      </c>
      <c r="I13" s="4">
        <v>0</v>
      </c>
    </row>
    <row r="15" spans="1:9" x14ac:dyDescent="0.25">
      <c r="A15" s="1" t="s">
        <v>0</v>
      </c>
      <c r="B15" s="1" t="s">
        <v>1</v>
      </c>
    </row>
    <row r="16" spans="1:9" x14ac:dyDescent="0.25">
      <c r="A16" s="2" t="s">
        <v>22</v>
      </c>
      <c r="B16" s="3"/>
    </row>
    <row r="17" spans="1:13" ht="23.25" x14ac:dyDescent="0.25">
      <c r="A17" s="1" t="s">
        <v>5</v>
      </c>
      <c r="B17" s="1" t="s">
        <v>23</v>
      </c>
      <c r="C17" s="1" t="s">
        <v>24</v>
      </c>
      <c r="D17" s="1" t="s">
        <v>25</v>
      </c>
      <c r="E17" s="1" t="s">
        <v>8</v>
      </c>
      <c r="F17" s="1" t="s">
        <v>26</v>
      </c>
      <c r="G17" s="1" t="s">
        <v>11</v>
      </c>
      <c r="H17" s="1" t="s">
        <v>27</v>
      </c>
      <c r="I17" s="1" t="s">
        <v>28</v>
      </c>
    </row>
    <row r="18" spans="1:13" x14ac:dyDescent="0.25">
      <c r="A18" s="3" t="s">
        <v>35</v>
      </c>
      <c r="B18" s="4">
        <v>35386.519999999997</v>
      </c>
      <c r="C18" s="4">
        <v>589775.32999999996</v>
      </c>
      <c r="D18" s="4">
        <v>71128.42</v>
      </c>
      <c r="E18" s="4">
        <v>94719.43</v>
      </c>
      <c r="F18" s="4">
        <v>11660047.9</v>
      </c>
      <c r="G18" s="4">
        <v>441.99</v>
      </c>
      <c r="H18" s="4">
        <v>94719.43</v>
      </c>
      <c r="I18" s="4">
        <v>94277.440000000002</v>
      </c>
    </row>
    <row r="19" spans="1:13" x14ac:dyDescent="0.25">
      <c r="A19" s="3" t="s">
        <v>31</v>
      </c>
      <c r="B19" s="4">
        <v>268764.78000000003</v>
      </c>
      <c r="C19" s="4">
        <v>4479412.99</v>
      </c>
      <c r="D19" s="4">
        <v>249053.37</v>
      </c>
      <c r="E19" s="4">
        <v>428229.89</v>
      </c>
      <c r="F19" s="4">
        <v>27489402.129999999</v>
      </c>
      <c r="G19" s="4">
        <v>1998.25</v>
      </c>
      <c r="H19" s="4">
        <v>428229.89</v>
      </c>
      <c r="I19" s="4">
        <v>426231.64</v>
      </c>
    </row>
    <row r="20" spans="1:13" x14ac:dyDescent="0.25">
      <c r="A20" s="3" t="s">
        <v>32</v>
      </c>
      <c r="B20" s="4">
        <v>159169.09</v>
      </c>
      <c r="C20" s="4">
        <v>2652818.17</v>
      </c>
      <c r="D20" s="4">
        <v>110886.54</v>
      </c>
      <c r="E20" s="4">
        <v>216999.27</v>
      </c>
      <c r="F20" s="4">
        <v>8849589.9299999997</v>
      </c>
      <c r="G20" s="4">
        <v>1012.58</v>
      </c>
      <c r="H20" s="4">
        <v>216999.27</v>
      </c>
      <c r="I20" s="4">
        <v>215986.69</v>
      </c>
    </row>
    <row r="21" spans="1:13" x14ac:dyDescent="0.25">
      <c r="A21" s="3" t="s">
        <v>34</v>
      </c>
      <c r="B21" s="4">
        <v>53408.06</v>
      </c>
      <c r="C21" s="4">
        <v>890134.33</v>
      </c>
      <c r="D21" s="4">
        <v>16700.03</v>
      </c>
      <c r="E21" s="4">
        <v>52305.4</v>
      </c>
      <c r="F21" s="4">
        <v>6417515.1200000001</v>
      </c>
      <c r="G21" s="4">
        <v>244.07</v>
      </c>
      <c r="H21" s="4">
        <v>52305.4</v>
      </c>
      <c r="I21" s="4">
        <v>52061.33</v>
      </c>
    </row>
    <row r="22" spans="1:13" x14ac:dyDescent="0.25">
      <c r="A22" s="3" t="s">
        <v>30</v>
      </c>
      <c r="B22" s="4">
        <v>38922.400000000001</v>
      </c>
      <c r="C22" s="4">
        <v>648706.67000000004</v>
      </c>
      <c r="D22" s="4">
        <v>0</v>
      </c>
      <c r="E22" s="4">
        <v>25948.27</v>
      </c>
      <c r="F22" s="4">
        <v>8388263.9299999997</v>
      </c>
      <c r="G22" s="4">
        <v>121.08</v>
      </c>
      <c r="H22" s="4">
        <v>25948.27</v>
      </c>
      <c r="I22" s="4">
        <v>25827.19</v>
      </c>
    </row>
    <row r="23" spans="1:13" x14ac:dyDescent="0.25">
      <c r="A23" s="3" t="s">
        <v>33</v>
      </c>
      <c r="B23" s="4">
        <v>30870.92</v>
      </c>
      <c r="C23" s="4">
        <v>514515.33</v>
      </c>
      <c r="D23" s="4">
        <v>50521.24</v>
      </c>
      <c r="E23" s="4">
        <v>71101.850000000006</v>
      </c>
      <c r="F23" s="4">
        <v>8670203.1600000001</v>
      </c>
      <c r="G23" s="4">
        <v>331.78</v>
      </c>
      <c r="H23" s="4">
        <v>71101.850000000006</v>
      </c>
      <c r="I23" s="4">
        <v>70770.070000000007</v>
      </c>
    </row>
    <row r="24" spans="1:13" x14ac:dyDescent="0.25">
      <c r="A24" s="3" t="s">
        <v>29</v>
      </c>
      <c r="B24" s="4">
        <v>3754.48</v>
      </c>
      <c r="C24" s="4">
        <v>62574.67</v>
      </c>
      <c r="D24" s="4">
        <v>58429.94</v>
      </c>
      <c r="E24" s="4">
        <v>60932.93</v>
      </c>
      <c r="F24" s="4">
        <v>10779638.689999999</v>
      </c>
      <c r="G24" s="4">
        <v>284.33</v>
      </c>
      <c r="H24" s="4">
        <v>60932.93</v>
      </c>
      <c r="I24" s="4">
        <v>60648.6</v>
      </c>
    </row>
    <row r="25" spans="1:13" x14ac:dyDescent="0.25">
      <c r="I25" s="5">
        <f>SUM(I18:I24)</f>
        <v>945802.95999999985</v>
      </c>
    </row>
    <row r="26" spans="1:13" x14ac:dyDescent="0.25">
      <c r="A26" s="1" t="s">
        <v>5</v>
      </c>
      <c r="B26" s="1" t="s">
        <v>36</v>
      </c>
      <c r="C26" s="1" t="s">
        <v>37</v>
      </c>
      <c r="D26" s="1" t="s">
        <v>38</v>
      </c>
      <c r="E26" s="1" t="s">
        <v>39</v>
      </c>
      <c r="F26" s="1" t="s">
        <v>40</v>
      </c>
      <c r="G26" s="1" t="s">
        <v>41</v>
      </c>
      <c r="H26" s="1" t="s">
        <v>42</v>
      </c>
      <c r="I26" s="1" t="s">
        <v>8</v>
      </c>
      <c r="J26" s="1" t="s">
        <v>26</v>
      </c>
      <c r="K26" s="1" t="s">
        <v>11</v>
      </c>
      <c r="L26" s="1" t="s">
        <v>27</v>
      </c>
      <c r="M26" s="1" t="s">
        <v>28</v>
      </c>
    </row>
    <row r="27" spans="1:13" x14ac:dyDescent="0.25">
      <c r="A27" s="3" t="s">
        <v>43</v>
      </c>
      <c r="B27" s="4">
        <v>381078.17</v>
      </c>
      <c r="C27" s="4">
        <v>6351302.8300000001</v>
      </c>
      <c r="D27" s="4">
        <v>444380.63</v>
      </c>
      <c r="E27" s="4">
        <v>236276.89</v>
      </c>
      <c r="F27" s="4">
        <v>0</v>
      </c>
      <c r="G27" s="4">
        <v>0</v>
      </c>
      <c r="H27" s="4">
        <v>0</v>
      </c>
      <c r="I27" s="4">
        <v>236276.89</v>
      </c>
      <c r="J27" s="4">
        <v>15718509.029999999</v>
      </c>
      <c r="K27" s="4">
        <v>1102.54</v>
      </c>
      <c r="L27" s="4">
        <v>236276.89</v>
      </c>
      <c r="M27" s="4">
        <v>235174.35</v>
      </c>
    </row>
    <row r="28" spans="1:13" x14ac:dyDescent="0.25">
      <c r="A28" s="3" t="s">
        <v>47</v>
      </c>
      <c r="B28" s="4">
        <v>134340.31</v>
      </c>
      <c r="C28" s="4">
        <v>2239005.17</v>
      </c>
      <c r="D28" s="4">
        <v>0</v>
      </c>
      <c r="E28" s="4">
        <v>89560.21</v>
      </c>
      <c r="F28" s="4">
        <v>7084.9</v>
      </c>
      <c r="G28" s="4">
        <v>0</v>
      </c>
      <c r="H28" s="4">
        <v>7084.9</v>
      </c>
      <c r="I28" s="4">
        <v>96645.11</v>
      </c>
      <c r="J28" s="4">
        <v>8927198.3100000005</v>
      </c>
      <c r="K28" s="4">
        <v>450.98</v>
      </c>
      <c r="L28" s="4">
        <v>96645.11</v>
      </c>
      <c r="M28" s="4">
        <v>96194.13</v>
      </c>
    </row>
    <row r="29" spans="1:13" x14ac:dyDescent="0.25">
      <c r="A29" s="3" t="s">
        <v>44</v>
      </c>
      <c r="B29" s="4">
        <v>943229.84</v>
      </c>
      <c r="C29" s="4">
        <v>15720497.34</v>
      </c>
      <c r="D29" s="4">
        <v>20490395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26302301.329999998</v>
      </c>
      <c r="K29" s="4">
        <v>0</v>
      </c>
      <c r="L29" s="4">
        <v>0</v>
      </c>
      <c r="M29" s="4">
        <v>0</v>
      </c>
    </row>
    <row r="30" spans="1:13" x14ac:dyDescent="0.25">
      <c r="A30" s="3" t="s">
        <v>45</v>
      </c>
      <c r="B30" s="4">
        <v>146760.51</v>
      </c>
      <c r="C30" s="4">
        <v>2446008.5</v>
      </c>
      <c r="D30" s="4">
        <v>3176297.69</v>
      </c>
      <c r="E30" s="4">
        <v>0</v>
      </c>
      <c r="F30" s="4">
        <v>0</v>
      </c>
      <c r="G30" s="4">
        <v>16060.8</v>
      </c>
      <c r="H30" s="4">
        <v>0</v>
      </c>
      <c r="I30" s="4">
        <v>0</v>
      </c>
      <c r="J30" s="4">
        <v>13973518.52</v>
      </c>
      <c r="K30" s="4">
        <v>0</v>
      </c>
      <c r="L30" s="4">
        <v>0</v>
      </c>
      <c r="M30" s="4">
        <v>0</v>
      </c>
    </row>
    <row r="31" spans="1:13" x14ac:dyDescent="0.25">
      <c r="M31" s="5">
        <f>SUM(M27:M30)</f>
        <v>331368.48</v>
      </c>
    </row>
    <row r="36" spans="12:13" x14ac:dyDescent="0.25">
      <c r="L36" t="s">
        <v>54</v>
      </c>
      <c r="M36" s="5">
        <f>I25+M31</f>
        <v>1277171.44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ADC-4A26-4B2C-9888-06A5C6589A30}">
  <dimension ref="A1:N10"/>
  <sheetViews>
    <sheetView workbookViewId="0">
      <selection activeCell="P21" sqref="P21"/>
    </sheetView>
  </sheetViews>
  <sheetFormatPr defaultRowHeight="15" x14ac:dyDescent="0.25"/>
  <cols>
    <col min="1" max="1" width="15.7109375" customWidth="1"/>
    <col min="2" max="13" width="12.7109375" customWidth="1"/>
  </cols>
  <sheetData>
    <row r="1" spans="1:14" x14ac:dyDescent="0.25">
      <c r="A1" t="s">
        <v>48</v>
      </c>
    </row>
    <row r="2" spans="1:14" ht="23.25" x14ac:dyDescent="0.25">
      <c r="A2" s="1" t="s">
        <v>5</v>
      </c>
      <c r="B2" s="1" t="s">
        <v>36</v>
      </c>
      <c r="C2" s="1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8</v>
      </c>
      <c r="J2" s="1" t="s">
        <v>26</v>
      </c>
      <c r="K2" s="1" t="s">
        <v>11</v>
      </c>
      <c r="L2" s="1" t="s">
        <v>27</v>
      </c>
      <c r="M2" s="1" t="s">
        <v>28</v>
      </c>
    </row>
    <row r="3" spans="1:14" ht="34.5" x14ac:dyDescent="0.25">
      <c r="A3" s="3" t="s">
        <v>45</v>
      </c>
      <c r="B3" s="4">
        <v>146760.51</v>
      </c>
      <c r="C3" s="4">
        <v>2446008.5</v>
      </c>
      <c r="D3" s="4">
        <v>3176297.69</v>
      </c>
      <c r="E3" s="4">
        <v>0</v>
      </c>
      <c r="F3" s="4">
        <v>0</v>
      </c>
      <c r="G3" s="4">
        <v>16060.8</v>
      </c>
      <c r="H3" s="4">
        <v>0</v>
      </c>
      <c r="I3" s="4">
        <v>0</v>
      </c>
      <c r="J3" s="4">
        <v>13973518.52</v>
      </c>
      <c r="K3" s="4">
        <v>0</v>
      </c>
      <c r="L3" s="4">
        <v>0</v>
      </c>
      <c r="M3" s="4">
        <v>0</v>
      </c>
    </row>
    <row r="5" spans="1:14" x14ac:dyDescent="0.25">
      <c r="A5" t="s">
        <v>55</v>
      </c>
    </row>
    <row r="6" spans="1:14" ht="23.25" x14ac:dyDescent="0.25">
      <c r="A6" s="1" t="s">
        <v>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41</v>
      </c>
      <c r="H6" s="1" t="s">
        <v>42</v>
      </c>
      <c r="I6" s="1" t="s">
        <v>8</v>
      </c>
      <c r="J6" s="1" t="s">
        <v>26</v>
      </c>
      <c r="K6" s="1" t="s">
        <v>11</v>
      </c>
      <c r="L6" s="1" t="s">
        <v>27</v>
      </c>
      <c r="M6" s="1" t="s">
        <v>28</v>
      </c>
    </row>
    <row r="7" spans="1:14" ht="34.5" x14ac:dyDescent="0.25">
      <c r="A7" s="3" t="s">
        <v>45</v>
      </c>
      <c r="C7" s="5">
        <v>954976.6399999999</v>
      </c>
      <c r="D7" s="5">
        <v>278930.67000000004</v>
      </c>
      <c r="E7" s="5">
        <f>(C7-D7)*0.04</f>
        <v>27041.838799999994</v>
      </c>
      <c r="F7">
        <v>0</v>
      </c>
      <c r="G7" s="5">
        <v>0</v>
      </c>
      <c r="H7" s="5">
        <v>0</v>
      </c>
      <c r="I7" s="5">
        <f>E7+H7</f>
        <v>27041.838799999994</v>
      </c>
      <c r="J7" s="5">
        <f>'Newton Quarter 3 Supplement'!J7-'Newton Quarter 3 Supplement'!L7</f>
        <v>13948377.4388</v>
      </c>
      <c r="K7">
        <v>0</v>
      </c>
      <c r="L7" s="5">
        <f>I7</f>
        <v>27041.838799999994</v>
      </c>
      <c r="M7" s="5">
        <f>L7-K7</f>
        <v>27041.838799999994</v>
      </c>
    </row>
    <row r="8" spans="1:14" ht="15.75" thickBot="1" x14ac:dyDescent="0.3">
      <c r="E8" s="5"/>
      <c r="M8" s="5">
        <f>M3</f>
        <v>0</v>
      </c>
      <c r="N8" t="s">
        <v>53</v>
      </c>
    </row>
    <row r="9" spans="1:14" ht="16.5" thickTop="1" thickBot="1" x14ac:dyDescent="0.3">
      <c r="E9" s="5"/>
      <c r="M9" s="7">
        <f>M7-M8</f>
        <v>27041.838799999994</v>
      </c>
      <c r="N9" t="s">
        <v>57</v>
      </c>
    </row>
    <row r="10" spans="1:14" ht="15.75" thickTop="1" x14ac:dyDescent="0.25">
      <c r="E10" s="5"/>
      <c r="K1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C61C-C879-4BF5-ABAE-146753AF93F6}">
  <dimension ref="A1:U23"/>
  <sheetViews>
    <sheetView tabSelected="1" workbookViewId="0">
      <selection activeCell="U21" sqref="U21"/>
    </sheetView>
  </sheetViews>
  <sheetFormatPr defaultRowHeight="15" x14ac:dyDescent="0.25"/>
  <cols>
    <col min="1" max="1" width="28.7109375" customWidth="1"/>
    <col min="2" max="2" width="3.85546875" customWidth="1"/>
    <col min="3" max="3" width="10.5703125" bestFit="1" customWidth="1"/>
    <col min="4" max="4" width="10.140625" bestFit="1" customWidth="1"/>
    <col min="5" max="5" width="10" bestFit="1" customWidth="1"/>
    <col min="6" max="6" width="8.85546875" customWidth="1"/>
    <col min="7" max="8" width="10.140625" bestFit="1" customWidth="1"/>
    <col min="9" max="9" width="10.85546875" bestFit="1" customWidth="1"/>
    <col min="10" max="10" width="8.85546875" customWidth="1"/>
    <col min="11" max="11" width="10.85546875" bestFit="1" customWidth="1"/>
    <col min="12" max="12" width="10.140625" bestFit="1" customWidth="1"/>
    <col min="13" max="13" width="10.85546875" bestFit="1" customWidth="1"/>
    <col min="14" max="14" width="8.85546875" customWidth="1"/>
    <col min="15" max="16" width="10.140625" bestFit="1" customWidth="1"/>
    <col min="17" max="17" width="10" bestFit="1" customWidth="1"/>
    <col min="18" max="18" width="8.85546875" customWidth="1"/>
    <col min="19" max="19" width="10.85546875" bestFit="1" customWidth="1"/>
    <col min="20" max="20" width="9.5703125" bestFit="1" customWidth="1"/>
    <col min="21" max="21" width="10.85546875" bestFit="1" customWidth="1"/>
  </cols>
  <sheetData>
    <row r="1" spans="1:21" ht="15" customHeight="1" x14ac:dyDescent="0.25">
      <c r="C1" s="8" t="s">
        <v>58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  <c r="U1" s="10"/>
    </row>
    <row r="2" spans="1:21" ht="15" customHeight="1" x14ac:dyDescent="0.25">
      <c r="A2" s="11" t="s">
        <v>5</v>
      </c>
      <c r="B2" s="12"/>
      <c r="C2" s="13" t="s">
        <v>59</v>
      </c>
      <c r="D2" s="13" t="s">
        <v>60</v>
      </c>
      <c r="E2" s="10" t="s">
        <v>61</v>
      </c>
      <c r="F2" s="10"/>
      <c r="G2" s="10" t="s">
        <v>62</v>
      </c>
      <c r="H2" s="10" t="s">
        <v>63</v>
      </c>
      <c r="I2" s="10" t="s">
        <v>64</v>
      </c>
      <c r="J2" s="10"/>
      <c r="K2" s="10" t="s">
        <v>65</v>
      </c>
      <c r="L2" s="10" t="s">
        <v>66</v>
      </c>
      <c r="M2" s="10" t="s">
        <v>67</v>
      </c>
      <c r="N2" s="10"/>
      <c r="O2" s="10" t="s">
        <v>68</v>
      </c>
      <c r="P2" s="10" t="s">
        <v>69</v>
      </c>
      <c r="Q2" s="10" t="s">
        <v>70</v>
      </c>
      <c r="R2" s="10"/>
      <c r="S2" s="10" t="s">
        <v>71</v>
      </c>
      <c r="T2" s="10" t="s">
        <v>72</v>
      </c>
      <c r="U2" s="10" t="s">
        <v>73</v>
      </c>
    </row>
    <row r="3" spans="1:21" x14ac:dyDescent="0.25">
      <c r="A3" s="14" t="s">
        <v>32</v>
      </c>
      <c r="B3" s="15"/>
      <c r="C3" s="16">
        <v>691.87</v>
      </c>
      <c r="D3" s="16">
        <v>0</v>
      </c>
      <c r="E3" s="17">
        <f>C3+D3</f>
        <v>691.87</v>
      </c>
      <c r="F3" s="17"/>
      <c r="G3" s="17">
        <v>256.88</v>
      </c>
      <c r="H3" s="16">
        <v>0</v>
      </c>
      <c r="I3" s="17">
        <f>G3+H3</f>
        <v>256.88</v>
      </c>
      <c r="J3" s="17"/>
      <c r="K3" s="17">
        <v>0</v>
      </c>
      <c r="L3" s="17">
        <v>0</v>
      </c>
      <c r="M3" s="17">
        <f>K3+L3</f>
        <v>0</v>
      </c>
      <c r="N3" s="17"/>
      <c r="O3" s="17">
        <v>0</v>
      </c>
      <c r="P3" s="17">
        <v>0</v>
      </c>
      <c r="Q3" s="17">
        <f>O3+P3</f>
        <v>0</v>
      </c>
      <c r="R3" s="17"/>
      <c r="S3" s="17">
        <f>C3+G3+K3+O3</f>
        <v>948.75</v>
      </c>
      <c r="T3" s="17">
        <f>D3+H3+L3+P3</f>
        <v>0</v>
      </c>
      <c r="U3" s="17">
        <f>S3+T3</f>
        <v>948.75</v>
      </c>
    </row>
    <row r="4" spans="1:21" x14ac:dyDescent="0.25">
      <c r="A4" s="14" t="s">
        <v>31</v>
      </c>
      <c r="B4" s="15"/>
      <c r="C4" s="16">
        <v>0</v>
      </c>
      <c r="D4" s="16">
        <v>0</v>
      </c>
      <c r="E4" s="17">
        <f t="shared" ref="E4:E9" si="0">C4+D4</f>
        <v>0</v>
      </c>
      <c r="F4" s="17"/>
      <c r="G4" s="17">
        <v>0</v>
      </c>
      <c r="H4" s="16">
        <v>0</v>
      </c>
      <c r="I4" s="17">
        <f t="shared" ref="I4:I9" si="1">G4+H4</f>
        <v>0</v>
      </c>
      <c r="J4" s="17"/>
      <c r="K4" s="17">
        <v>0</v>
      </c>
      <c r="L4" s="17">
        <v>0</v>
      </c>
      <c r="M4" s="17">
        <f t="shared" ref="M4:M9" si="2">K4+L4</f>
        <v>0</v>
      </c>
      <c r="N4" s="17"/>
      <c r="O4" s="17">
        <v>0</v>
      </c>
      <c r="P4" s="17">
        <v>0</v>
      </c>
      <c r="Q4" s="17">
        <f t="shared" ref="Q4:Q9" si="3">O4+P4</f>
        <v>0</v>
      </c>
      <c r="R4" s="17"/>
      <c r="S4" s="17">
        <f t="shared" ref="S4:T9" si="4">C4+G4+K4+O4</f>
        <v>0</v>
      </c>
      <c r="T4" s="17">
        <f t="shared" si="4"/>
        <v>0</v>
      </c>
      <c r="U4" s="17">
        <f t="shared" ref="U4:U9" si="5">S4+T4</f>
        <v>0</v>
      </c>
    </row>
    <row r="5" spans="1:21" x14ac:dyDescent="0.25">
      <c r="A5" s="14" t="s">
        <v>34</v>
      </c>
      <c r="B5" s="15"/>
      <c r="C5" s="16">
        <v>3870.5</v>
      </c>
      <c r="D5" s="16">
        <v>17415.25</v>
      </c>
      <c r="E5" s="17">
        <f t="shared" si="0"/>
        <v>21285.75</v>
      </c>
      <c r="F5" s="17"/>
      <c r="G5" s="17">
        <v>1324.63</v>
      </c>
      <c r="H5" s="16">
        <v>10699.4</v>
      </c>
      <c r="I5" s="17">
        <f t="shared" si="1"/>
        <v>12024.029999999999</v>
      </c>
      <c r="J5" s="17"/>
      <c r="K5" s="17">
        <v>0</v>
      </c>
      <c r="L5" s="17">
        <v>0</v>
      </c>
      <c r="M5" s="17">
        <f t="shared" si="2"/>
        <v>0</v>
      </c>
      <c r="N5" s="17"/>
      <c r="O5" s="17">
        <v>0</v>
      </c>
      <c r="P5" s="17">
        <v>0</v>
      </c>
      <c r="Q5" s="17">
        <f t="shared" si="3"/>
        <v>0</v>
      </c>
      <c r="R5" s="17"/>
      <c r="S5" s="17">
        <f t="shared" si="4"/>
        <v>5195.13</v>
      </c>
      <c r="T5" s="17">
        <f t="shared" si="4"/>
        <v>28114.65</v>
      </c>
      <c r="U5" s="17">
        <f t="shared" si="5"/>
        <v>33309.78</v>
      </c>
    </row>
    <row r="6" spans="1:21" x14ac:dyDescent="0.25">
      <c r="A6" s="14" t="s">
        <v>30</v>
      </c>
      <c r="B6" s="15"/>
      <c r="C6" s="16">
        <v>280.99</v>
      </c>
      <c r="D6" s="16">
        <v>0</v>
      </c>
      <c r="E6" s="17">
        <f t="shared" si="0"/>
        <v>280.99</v>
      </c>
      <c r="F6" s="17"/>
      <c r="G6" s="17">
        <v>0</v>
      </c>
      <c r="H6" s="16">
        <v>0</v>
      </c>
      <c r="I6" s="17">
        <f t="shared" si="1"/>
        <v>0</v>
      </c>
      <c r="J6" s="17"/>
      <c r="K6" s="17">
        <v>0</v>
      </c>
      <c r="L6" s="17">
        <v>0</v>
      </c>
      <c r="M6" s="17">
        <f t="shared" si="2"/>
        <v>0</v>
      </c>
      <c r="N6" s="17"/>
      <c r="O6" s="17">
        <v>0</v>
      </c>
      <c r="P6" s="17">
        <v>0</v>
      </c>
      <c r="Q6" s="17">
        <f t="shared" si="3"/>
        <v>0</v>
      </c>
      <c r="R6" s="17"/>
      <c r="S6" s="17">
        <f t="shared" si="4"/>
        <v>280.99</v>
      </c>
      <c r="T6" s="17">
        <f t="shared" si="4"/>
        <v>0</v>
      </c>
      <c r="U6" s="17">
        <f t="shared" si="5"/>
        <v>280.99</v>
      </c>
    </row>
    <row r="7" spans="1:21" x14ac:dyDescent="0.25">
      <c r="A7" s="14" t="s">
        <v>33</v>
      </c>
      <c r="B7" s="15"/>
      <c r="C7" s="16">
        <v>0</v>
      </c>
      <c r="D7" s="16">
        <v>0</v>
      </c>
      <c r="E7" s="17">
        <f t="shared" si="0"/>
        <v>0</v>
      </c>
      <c r="F7" s="17"/>
      <c r="G7" s="17">
        <v>0</v>
      </c>
      <c r="H7" s="16">
        <v>0</v>
      </c>
      <c r="I7" s="17">
        <f t="shared" si="1"/>
        <v>0</v>
      </c>
      <c r="J7" s="17"/>
      <c r="K7" s="17">
        <v>0</v>
      </c>
      <c r="L7" s="17">
        <v>0</v>
      </c>
      <c r="M7" s="17">
        <f t="shared" si="2"/>
        <v>0</v>
      </c>
      <c r="N7" s="17"/>
      <c r="O7" s="17">
        <v>0</v>
      </c>
      <c r="P7" s="17">
        <v>0</v>
      </c>
      <c r="Q7" s="17">
        <f t="shared" si="3"/>
        <v>0</v>
      </c>
      <c r="R7" s="17"/>
      <c r="S7" s="17">
        <f t="shared" si="4"/>
        <v>0</v>
      </c>
      <c r="T7" s="17">
        <f t="shared" si="4"/>
        <v>0</v>
      </c>
      <c r="U7" s="17">
        <f t="shared" si="5"/>
        <v>0</v>
      </c>
    </row>
    <row r="8" spans="1:21" x14ac:dyDescent="0.25">
      <c r="A8" s="14" t="s">
        <v>35</v>
      </c>
      <c r="B8" s="15"/>
      <c r="C8" s="16">
        <v>0</v>
      </c>
      <c r="D8" s="16">
        <v>0</v>
      </c>
      <c r="E8" s="17">
        <f t="shared" si="0"/>
        <v>0</v>
      </c>
      <c r="F8" s="17"/>
      <c r="G8" s="17">
        <v>0</v>
      </c>
      <c r="H8" s="16">
        <v>0</v>
      </c>
      <c r="I8" s="17">
        <f t="shared" si="1"/>
        <v>0</v>
      </c>
      <c r="J8" s="17"/>
      <c r="K8" s="17">
        <v>0</v>
      </c>
      <c r="L8" s="17">
        <v>0</v>
      </c>
      <c r="M8" s="17">
        <f t="shared" si="2"/>
        <v>0</v>
      </c>
      <c r="N8" s="17"/>
      <c r="O8" s="17">
        <v>0</v>
      </c>
      <c r="P8" s="17">
        <v>0</v>
      </c>
      <c r="Q8" s="17">
        <f t="shared" si="3"/>
        <v>0</v>
      </c>
      <c r="R8" s="17"/>
      <c r="S8" s="17">
        <f t="shared" si="4"/>
        <v>0</v>
      </c>
      <c r="T8" s="17">
        <f t="shared" si="4"/>
        <v>0</v>
      </c>
      <c r="U8" s="17">
        <f t="shared" si="5"/>
        <v>0</v>
      </c>
    </row>
    <row r="9" spans="1:21" ht="15.75" thickBot="1" x14ac:dyDescent="0.3">
      <c r="A9" s="14" t="s">
        <v>29</v>
      </c>
      <c r="B9" s="15"/>
      <c r="C9" s="16">
        <v>0</v>
      </c>
      <c r="D9" s="16">
        <v>0</v>
      </c>
      <c r="E9" s="17">
        <f t="shared" si="0"/>
        <v>0</v>
      </c>
      <c r="F9" s="17"/>
      <c r="G9" s="17">
        <v>0</v>
      </c>
      <c r="H9" s="16">
        <v>0</v>
      </c>
      <c r="I9" s="17">
        <f t="shared" si="1"/>
        <v>0</v>
      </c>
      <c r="J9" s="17"/>
      <c r="K9" s="17">
        <v>0</v>
      </c>
      <c r="L9" s="17">
        <v>0</v>
      </c>
      <c r="M9" s="17">
        <f t="shared" si="2"/>
        <v>0</v>
      </c>
      <c r="N9" s="17"/>
      <c r="O9" s="17">
        <v>0</v>
      </c>
      <c r="P9" s="17">
        <v>0</v>
      </c>
      <c r="Q9" s="17">
        <f t="shared" si="3"/>
        <v>0</v>
      </c>
      <c r="R9" s="17"/>
      <c r="S9" s="17">
        <f t="shared" si="4"/>
        <v>0</v>
      </c>
      <c r="T9" s="17">
        <f t="shared" si="4"/>
        <v>0</v>
      </c>
      <c r="U9" s="17">
        <f t="shared" si="5"/>
        <v>0</v>
      </c>
    </row>
    <row r="10" spans="1:21" ht="15" customHeight="1" thickTop="1" x14ac:dyDescent="0.25">
      <c r="A10" s="15"/>
      <c r="B10" s="15"/>
      <c r="C10" s="18">
        <f t="shared" ref="C10:D10" si="6">SUM(C3:C9)</f>
        <v>4843.3599999999997</v>
      </c>
      <c r="D10" s="18">
        <f t="shared" si="6"/>
        <v>17415.25</v>
      </c>
      <c r="E10" s="19">
        <f>SUM(E3:E9)</f>
        <v>22258.61</v>
      </c>
      <c r="F10" s="19"/>
      <c r="G10" s="19">
        <f t="shared" ref="G10:U10" si="7">SUM(G3:G9)</f>
        <v>1581.5100000000002</v>
      </c>
      <c r="H10" s="19">
        <f t="shared" si="7"/>
        <v>10699.4</v>
      </c>
      <c r="I10" s="19">
        <f t="shared" si="7"/>
        <v>12280.909999999998</v>
      </c>
      <c r="J10" s="19"/>
      <c r="K10" s="19">
        <f t="shared" si="7"/>
        <v>0</v>
      </c>
      <c r="L10" s="19">
        <f t="shared" si="7"/>
        <v>0</v>
      </c>
      <c r="M10" s="19">
        <f t="shared" si="7"/>
        <v>0</v>
      </c>
      <c r="N10" s="19"/>
      <c r="O10" s="19">
        <f t="shared" si="7"/>
        <v>0</v>
      </c>
      <c r="P10" s="19">
        <f t="shared" si="7"/>
        <v>0</v>
      </c>
      <c r="Q10" s="19">
        <f t="shared" si="7"/>
        <v>0</v>
      </c>
      <c r="R10" s="19"/>
      <c r="S10" s="19">
        <f t="shared" si="7"/>
        <v>6424.87</v>
      </c>
      <c r="T10" s="19">
        <f t="shared" si="7"/>
        <v>28114.65</v>
      </c>
      <c r="U10" s="20">
        <f t="shared" si="7"/>
        <v>34539.519999999997</v>
      </c>
    </row>
    <row r="11" spans="1:21" ht="15" customHeight="1" x14ac:dyDescent="0.25">
      <c r="C11" s="13"/>
      <c r="D11" s="13"/>
      <c r="E11" s="17"/>
      <c r="F11" s="17"/>
      <c r="G11" s="17"/>
      <c r="H11" s="17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5" customHeight="1" x14ac:dyDescent="0.25">
      <c r="A12" s="1" t="s">
        <v>5</v>
      </c>
      <c r="C12" s="13" t="s">
        <v>59</v>
      </c>
      <c r="D12" s="13" t="s">
        <v>60</v>
      </c>
      <c r="E12" s="10" t="s">
        <v>61</v>
      </c>
      <c r="F12" s="10"/>
      <c r="G12" s="10" t="s">
        <v>62</v>
      </c>
      <c r="H12" s="10" t="s">
        <v>63</v>
      </c>
      <c r="I12" s="10" t="s">
        <v>64</v>
      </c>
      <c r="J12" s="10"/>
      <c r="K12" s="10" t="s">
        <v>65</v>
      </c>
      <c r="L12" s="10" t="s">
        <v>66</v>
      </c>
      <c r="M12" s="10" t="s">
        <v>67</v>
      </c>
      <c r="N12" s="10"/>
      <c r="O12" s="10" t="s">
        <v>68</v>
      </c>
      <c r="P12" s="10" t="s">
        <v>69</v>
      </c>
      <c r="Q12" s="10" t="s">
        <v>70</v>
      </c>
      <c r="R12" s="10"/>
      <c r="S12" s="10" t="s">
        <v>71</v>
      </c>
      <c r="T12" s="10" t="s">
        <v>72</v>
      </c>
      <c r="U12" s="10" t="s">
        <v>73</v>
      </c>
    </row>
    <row r="13" spans="1:21" x14ac:dyDescent="0.25">
      <c r="A13" s="21" t="s">
        <v>43</v>
      </c>
      <c r="C13" s="13">
        <v>0</v>
      </c>
      <c r="D13" s="13">
        <v>0</v>
      </c>
      <c r="E13" s="17">
        <f>C13+D13</f>
        <v>0</v>
      </c>
      <c r="F13" s="10"/>
      <c r="G13" s="22">
        <v>0</v>
      </c>
      <c r="H13" s="17">
        <v>0</v>
      </c>
      <c r="I13" s="17">
        <v>0</v>
      </c>
      <c r="J13" s="10"/>
      <c r="K13" s="17">
        <v>0</v>
      </c>
      <c r="L13" s="17">
        <v>0</v>
      </c>
      <c r="M13" s="17">
        <v>0</v>
      </c>
      <c r="N13" s="10"/>
      <c r="O13" s="17">
        <v>0</v>
      </c>
      <c r="P13" s="17">
        <v>0</v>
      </c>
      <c r="Q13" s="17">
        <v>0</v>
      </c>
      <c r="R13" s="10"/>
      <c r="S13" s="17">
        <f>C13+G13+K13+O13</f>
        <v>0</v>
      </c>
      <c r="T13" s="17">
        <f>D13+H13+L13+P13</f>
        <v>0</v>
      </c>
      <c r="U13" s="17">
        <f>S13+T13</f>
        <v>0</v>
      </c>
    </row>
    <row r="14" spans="1:21" x14ac:dyDescent="0.25">
      <c r="A14" s="21" t="s">
        <v>44</v>
      </c>
      <c r="C14" s="13">
        <v>0</v>
      </c>
      <c r="D14" s="13">
        <v>0</v>
      </c>
      <c r="E14" s="17">
        <f t="shared" ref="E14:E16" si="8">C14+D14</f>
        <v>0</v>
      </c>
      <c r="F14" s="23"/>
      <c r="G14" s="22">
        <v>0</v>
      </c>
      <c r="H14" s="17">
        <v>0</v>
      </c>
      <c r="I14" s="17">
        <v>0</v>
      </c>
      <c r="J14" s="23"/>
      <c r="K14" s="17">
        <v>0</v>
      </c>
      <c r="L14" s="17">
        <v>0</v>
      </c>
      <c r="M14" s="17">
        <v>0</v>
      </c>
      <c r="N14" s="23"/>
      <c r="O14" s="17">
        <v>0</v>
      </c>
      <c r="P14" s="17">
        <v>0</v>
      </c>
      <c r="Q14" s="17">
        <v>0</v>
      </c>
      <c r="R14" s="23"/>
      <c r="S14" s="17">
        <f>C14+G14+K14+O14</f>
        <v>0</v>
      </c>
      <c r="T14" s="17">
        <f t="shared" ref="T14:T16" si="9">D14+H14+L14+P14</f>
        <v>0</v>
      </c>
      <c r="U14" s="17">
        <f t="shared" ref="U14:U17" si="10">S14+T14</f>
        <v>0</v>
      </c>
    </row>
    <row r="15" spans="1:21" x14ac:dyDescent="0.25">
      <c r="A15" s="21" t="s">
        <v>45</v>
      </c>
      <c r="C15" s="13">
        <v>0</v>
      </c>
      <c r="D15" s="13">
        <v>0</v>
      </c>
      <c r="E15" s="17">
        <f t="shared" si="8"/>
        <v>0</v>
      </c>
      <c r="F15" s="23"/>
      <c r="G15" s="22">
        <v>0</v>
      </c>
      <c r="H15" s="17">
        <v>0</v>
      </c>
      <c r="I15" s="17">
        <v>0</v>
      </c>
      <c r="J15" s="23"/>
      <c r="K15" s="17">
        <v>64.75</v>
      </c>
      <c r="L15" s="17">
        <v>0</v>
      </c>
      <c r="M15" s="17">
        <f>K15+L15</f>
        <v>64.75</v>
      </c>
      <c r="N15" s="23"/>
      <c r="O15" s="17">
        <v>1216.7</v>
      </c>
      <c r="P15" s="17">
        <v>0</v>
      </c>
      <c r="Q15" s="17">
        <f>O15+P15</f>
        <v>1216.7</v>
      </c>
      <c r="R15" s="23"/>
      <c r="S15" s="17">
        <f>C15+G15+K15+O15</f>
        <v>1281.45</v>
      </c>
      <c r="T15" s="17">
        <f t="shared" si="9"/>
        <v>0</v>
      </c>
      <c r="U15" s="17">
        <f t="shared" si="10"/>
        <v>1281.45</v>
      </c>
    </row>
    <row r="16" spans="1:21" ht="15.75" thickBot="1" x14ac:dyDescent="0.3">
      <c r="A16" s="21" t="s">
        <v>47</v>
      </c>
      <c r="C16" s="24">
        <v>0</v>
      </c>
      <c r="D16" s="24">
        <v>0</v>
      </c>
      <c r="E16" s="25">
        <f t="shared" si="8"/>
        <v>0</v>
      </c>
      <c r="F16" s="26"/>
      <c r="G16" s="27">
        <v>0</v>
      </c>
      <c r="H16" s="25">
        <v>0</v>
      </c>
      <c r="I16" s="25">
        <v>0</v>
      </c>
      <c r="J16" s="26"/>
      <c r="K16" s="25">
        <v>0</v>
      </c>
      <c r="L16" s="25">
        <v>0</v>
      </c>
      <c r="M16" s="25">
        <v>0</v>
      </c>
      <c r="N16" s="26"/>
      <c r="O16" s="25">
        <v>0</v>
      </c>
      <c r="P16" s="25">
        <v>0</v>
      </c>
      <c r="Q16" s="25">
        <v>0</v>
      </c>
      <c r="R16" s="26"/>
      <c r="S16" s="25">
        <f>C16+G16+K16+O16</f>
        <v>0</v>
      </c>
      <c r="T16" s="25">
        <f t="shared" si="9"/>
        <v>0</v>
      </c>
      <c r="U16" s="25">
        <f t="shared" si="10"/>
        <v>0</v>
      </c>
    </row>
    <row r="17" spans="3:21" x14ac:dyDescent="0.25">
      <c r="C17" s="28">
        <f>SUM(C13:C16)</f>
        <v>0</v>
      </c>
      <c r="D17" s="28">
        <f>SUM(D13:D16)</f>
        <v>0</v>
      </c>
      <c r="E17" s="29">
        <f>E10+E13</f>
        <v>22258.61</v>
      </c>
      <c r="F17" s="30"/>
      <c r="G17" s="31">
        <f>SUM(G13:G16)</f>
        <v>0</v>
      </c>
      <c r="H17" s="29">
        <f>SUM(H13:H16)</f>
        <v>0</v>
      </c>
      <c r="I17" s="29">
        <f>I10+I13</f>
        <v>12280.909999999998</v>
      </c>
      <c r="J17" s="30"/>
      <c r="K17" s="29">
        <f>SUM(K13:K16)</f>
        <v>64.75</v>
      </c>
      <c r="L17" s="29">
        <f>SUM(L13:L16)</f>
        <v>0</v>
      </c>
      <c r="M17" s="29">
        <f>SUM(M2:M16)</f>
        <v>64.75</v>
      </c>
      <c r="N17" s="30"/>
      <c r="O17" s="29">
        <f>SUM(O13:O16)</f>
        <v>1216.7</v>
      </c>
      <c r="P17" s="29">
        <f>SUM(P13:P16)</f>
        <v>0</v>
      </c>
      <c r="Q17" s="29">
        <f>SUM(Q2:Q16)</f>
        <v>1216.7</v>
      </c>
      <c r="R17" s="30"/>
      <c r="S17" s="32">
        <f>SUM(S13:S16)</f>
        <v>1281.45</v>
      </c>
      <c r="T17" s="32">
        <v>0</v>
      </c>
      <c r="U17" s="32">
        <f t="shared" si="10"/>
        <v>1281.45</v>
      </c>
    </row>
    <row r="18" spans="3:21" x14ac:dyDescent="0.25">
      <c r="C18" s="13"/>
      <c r="D18" s="1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</row>
    <row r="19" spans="3:21" x14ac:dyDescent="0.25">
      <c r="C19" s="13"/>
      <c r="D19" s="1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</row>
    <row r="20" spans="3:21" x14ac:dyDescent="0.25">
      <c r="C20" s="13"/>
      <c r="D20" s="1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3:21" x14ac:dyDescent="0.25">
      <c r="C21" s="13"/>
      <c r="D21" s="1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0" t="s">
        <v>74</v>
      </c>
      <c r="U21" s="29">
        <f>U10+U17</f>
        <v>35820.969999999994</v>
      </c>
    </row>
    <row r="22" spans="3:21" x14ac:dyDescent="0.25">
      <c r="C22" s="13"/>
      <c r="D22" s="1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3"/>
    </row>
    <row r="23" spans="3:21" x14ac:dyDescent="0.25">
      <c r="C23" s="13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</sheetData>
  <mergeCells count="1">
    <mergeCell ref="C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FY25 Quarter 1</vt:lpstr>
      <vt:lpstr>FY25 Quarter 2</vt:lpstr>
      <vt:lpstr>Newton Q2 Supplement </vt:lpstr>
      <vt:lpstr>FY25 Quarter 3</vt:lpstr>
      <vt:lpstr>Newton Quarter 3 Supplement</vt:lpstr>
      <vt:lpstr>FY25 Quarter 4</vt:lpstr>
      <vt:lpstr>Newton Quarter 4 Supplement</vt:lpstr>
      <vt:lpstr>Late Filed 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Floyd, Adam [IDR]</cp:lastModifiedBy>
  <dcterms:created xsi:type="dcterms:W3CDTF">2024-11-20T08:27:47Z</dcterms:created>
  <dcterms:modified xsi:type="dcterms:W3CDTF">2025-10-01T19:54:30Z</dcterms:modified>
</cp:coreProperties>
</file>